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Gostieva_L\Desktop\Проект на 2021-2023 годы\"/>
    </mc:Choice>
  </mc:AlternateContent>
  <bookViews>
    <workbookView xWindow="0" yWindow="0" windowWidth="19320" windowHeight="11835" tabRatio="871" firstSheet="2" activeTab="8"/>
  </bookViews>
  <sheets>
    <sheet name="Доходы 2021-2023 годы" sheetId="22" r:id="rId1"/>
    <sheet name=" Ведомственная 2021-2023 годы " sheetId="20" r:id="rId2"/>
    <sheet name="Расходы 2021-2023 годы" sheetId="21" r:id="rId3"/>
    <sheet name="МП, ВЦП и НПР 2021-2023 годы" sheetId="31" r:id="rId4"/>
    <sheet name="Перечень НПО на 2021-2023 годы" sheetId="27" r:id="rId5"/>
    <sheet name="Источники 2021-2023 годы" sheetId="14" r:id="rId6"/>
    <sheet name="Заимствования 2021-2023 годы" sheetId="28" r:id="rId7"/>
    <sheet name="Гарантии 2021-2023 год" sheetId="30" r:id="rId8"/>
    <sheet name="Внешние заимствования 2021-2023" sheetId="32" r:id="rId9"/>
  </sheets>
  <definedNames>
    <definedName name="_xlnm._FilterDatabase" localSheetId="1" hidden="1">' Ведомственная 2021-2023 годы '!$A$11:$I$952</definedName>
    <definedName name="_xlnm._FilterDatabase" localSheetId="3" hidden="1">'МП, ВЦП и НПР 2021-2023 годы'!$A$12:$H$966</definedName>
    <definedName name="_xlnm._FilterDatabase" localSheetId="4" hidden="1">'Перечень НПО на 2021-2023 годы'!$A$12:$E$13</definedName>
    <definedName name="_xlnm._FilterDatabase" localSheetId="2" hidden="1">'Расходы 2021-2023 годы'!$A$13:$H$749</definedName>
    <definedName name="_xlnm.Print_Titles" localSheetId="1">' Ведомственная 2021-2023 годы '!$11:$11</definedName>
    <definedName name="_xlnm.Print_Titles" localSheetId="3">'МП, ВЦП и НПР 2021-2023 годы'!$12:$12</definedName>
    <definedName name="_xlnm.Print_Titles" localSheetId="2">'Расходы 2021-2023 годы'!$11:$11</definedName>
    <definedName name="_xlnm.Print_Area" localSheetId="1">' Ведомственная 2021-2023 годы '!$A$1:$I$955</definedName>
    <definedName name="_xlnm.Print_Area" localSheetId="8">'Внешние заимствования 2021-2023'!$A$1:$F$32</definedName>
    <definedName name="_xlnm.Print_Area" localSheetId="7">'Гарантии 2021-2023 год'!$A$1:$G$34</definedName>
    <definedName name="_xlnm.Print_Area" localSheetId="0">'Доходы 2021-2023 годы'!$A$1:$E$64</definedName>
    <definedName name="_xlnm.Print_Area" localSheetId="3">'МП, ВЦП и НПР 2021-2023 годы'!$A$1:$H$968</definedName>
    <definedName name="_xlnm.Print_Area" localSheetId="4">'Перечень НПО на 2021-2023 годы'!$A$1:$F$22</definedName>
    <definedName name="_xlnm.Print_Area" localSheetId="2">'Расходы 2021-2023 годы'!$A$1:$H$751</definedName>
  </definedNames>
  <calcPr calcId="152511"/>
  <fileRecoveryPr autoRecover="0"/>
</workbook>
</file>

<file path=xl/calcChain.xml><?xml version="1.0" encoding="utf-8"?>
<calcChain xmlns="http://schemas.openxmlformats.org/spreadsheetml/2006/main">
  <c r="C61" i="22" l="1"/>
  <c r="C60" i="22"/>
  <c r="C59" i="22" s="1"/>
  <c r="E59" i="22"/>
  <c r="D59" i="22"/>
  <c r="E51" i="22"/>
  <c r="E50" i="22" s="1"/>
  <c r="D51" i="22"/>
  <c r="D50" i="22" s="1"/>
  <c r="D41" i="22" s="1"/>
  <c r="C51" i="22"/>
  <c r="C50" i="22"/>
  <c r="E44" i="22"/>
  <c r="D44" i="22"/>
  <c r="C44" i="22"/>
  <c r="C41" i="22" s="1"/>
  <c r="E42" i="22"/>
  <c r="D42" i="22"/>
  <c r="C42" i="22"/>
  <c r="E36" i="22"/>
  <c r="D36" i="22"/>
  <c r="C36" i="22"/>
  <c r="E33" i="22"/>
  <c r="D33" i="22"/>
  <c r="C33" i="22"/>
  <c r="E28" i="22"/>
  <c r="D28" i="22"/>
  <c r="C28" i="22"/>
  <c r="E23" i="22"/>
  <c r="D23" i="22"/>
  <c r="D13" i="22" s="1"/>
  <c r="D61" i="22" s="1"/>
  <c r="C23" i="22"/>
  <c r="E18" i="22"/>
  <c r="D18" i="22"/>
  <c r="C18" i="22"/>
  <c r="E16" i="22"/>
  <c r="D16" i="22"/>
  <c r="C16" i="22"/>
  <c r="C13" i="22" s="1"/>
  <c r="E14" i="22"/>
  <c r="E13" i="22" s="1"/>
  <c r="D14" i="22"/>
  <c r="C14" i="22"/>
  <c r="E41" i="22" l="1"/>
  <c r="E61" i="22"/>
  <c r="F16" i="32"/>
  <c r="F19" i="32"/>
  <c r="D25" i="32"/>
  <c r="D26" i="32"/>
  <c r="E27" i="32"/>
  <c r="F27" i="32"/>
  <c r="C28" i="32"/>
  <c r="D28" i="32" s="1"/>
  <c r="D29" i="32"/>
  <c r="E30" i="32"/>
  <c r="F30" i="32"/>
  <c r="H18" i="31"/>
  <c r="H17" i="31" s="1"/>
  <c r="F19" i="31"/>
  <c r="F18" i="31" s="1"/>
  <c r="F17" i="31" s="1"/>
  <c r="H19" i="31"/>
  <c r="F20" i="31"/>
  <c r="G20" i="31"/>
  <c r="G19" i="31" s="1"/>
  <c r="G18" i="31" s="1"/>
  <c r="G17" i="31" s="1"/>
  <c r="H20" i="31"/>
  <c r="H23" i="31"/>
  <c r="H22" i="31" s="1"/>
  <c r="H24" i="31"/>
  <c r="F25" i="31"/>
  <c r="F24" i="31" s="1"/>
  <c r="F23" i="31" s="1"/>
  <c r="F22" i="31" s="1"/>
  <c r="G25" i="31"/>
  <c r="G24" i="31" s="1"/>
  <c r="G23" i="31" s="1"/>
  <c r="G22" i="31" s="1"/>
  <c r="H25" i="31"/>
  <c r="G27" i="31"/>
  <c r="H27" i="31"/>
  <c r="F29" i="31"/>
  <c r="F28" i="31" s="1"/>
  <c r="F27" i="31" s="1"/>
  <c r="H29" i="31"/>
  <c r="H28" i="31" s="1"/>
  <c r="F30" i="31"/>
  <c r="G30" i="31"/>
  <c r="G29" i="31" s="1"/>
  <c r="G28" i="31" s="1"/>
  <c r="H30" i="31"/>
  <c r="H33" i="31"/>
  <c r="H32" i="31" s="1"/>
  <c r="H34" i="31"/>
  <c r="F35" i="31"/>
  <c r="F34" i="31" s="1"/>
  <c r="F33" i="31" s="1"/>
  <c r="F32" i="31" s="1"/>
  <c r="G35" i="31"/>
  <c r="G34" i="31" s="1"/>
  <c r="G33" i="31" s="1"/>
  <c r="G32" i="31" s="1"/>
  <c r="H35" i="31"/>
  <c r="F39" i="31"/>
  <c r="F38" i="31" s="1"/>
  <c r="F37" i="31" s="1"/>
  <c r="H39" i="31"/>
  <c r="H38" i="31" s="1"/>
  <c r="H37" i="31" s="1"/>
  <c r="F40" i="31"/>
  <c r="G40" i="31"/>
  <c r="G39" i="31" s="1"/>
  <c r="G38" i="31" s="1"/>
  <c r="G37" i="31" s="1"/>
  <c r="H40" i="31"/>
  <c r="F42" i="31"/>
  <c r="F44" i="31"/>
  <c r="F43" i="31" s="1"/>
  <c r="F45" i="31"/>
  <c r="F48" i="31"/>
  <c r="H48" i="31"/>
  <c r="F49" i="31"/>
  <c r="G49" i="31"/>
  <c r="G48" i="31" s="1"/>
  <c r="H49" i="31"/>
  <c r="H54" i="31"/>
  <c r="F55" i="31"/>
  <c r="F54" i="31" s="1"/>
  <c r="G55" i="31"/>
  <c r="G54" i="31" s="1"/>
  <c r="H55" i="31"/>
  <c r="F59" i="31"/>
  <c r="F60" i="31"/>
  <c r="G60" i="31"/>
  <c r="G59" i="31" s="1"/>
  <c r="H60" i="31"/>
  <c r="H59" i="31" s="1"/>
  <c r="H64" i="31"/>
  <c r="F65" i="31"/>
  <c r="F64" i="31" s="1"/>
  <c r="G65" i="31"/>
  <c r="G64" i="31" s="1"/>
  <c r="H65" i="31"/>
  <c r="F70" i="31"/>
  <c r="F69" i="31" s="1"/>
  <c r="F68" i="31" s="1"/>
  <c r="H70" i="31"/>
  <c r="H69" i="31" s="1"/>
  <c r="H68" i="31" s="1"/>
  <c r="F72" i="31"/>
  <c r="F71" i="31" s="1"/>
  <c r="G72" i="31"/>
  <c r="G71" i="31" s="1"/>
  <c r="G70" i="31" s="1"/>
  <c r="G69" i="31" s="1"/>
  <c r="G68" i="31" s="1"/>
  <c r="H72" i="31"/>
  <c r="H71" i="31" s="1"/>
  <c r="F77" i="31"/>
  <c r="F76" i="31" s="1"/>
  <c r="F75" i="31" s="1"/>
  <c r="G78" i="31"/>
  <c r="G77" i="31" s="1"/>
  <c r="G76" i="31" s="1"/>
  <c r="G75" i="31" s="1"/>
  <c r="F79" i="31"/>
  <c r="F78" i="31" s="1"/>
  <c r="G79" i="31"/>
  <c r="H79" i="31"/>
  <c r="H78" i="31" s="1"/>
  <c r="H77" i="31" s="1"/>
  <c r="H76" i="31" s="1"/>
  <c r="H75" i="31" s="1"/>
  <c r="G82" i="31"/>
  <c r="G81" i="31" s="1"/>
  <c r="H82" i="31"/>
  <c r="H81" i="31" s="1"/>
  <c r="G83" i="31"/>
  <c r="H83" i="31"/>
  <c r="F84" i="31"/>
  <c r="F83" i="31" s="1"/>
  <c r="F82" i="31" s="1"/>
  <c r="F81" i="31" s="1"/>
  <c r="F86" i="31"/>
  <c r="F91" i="31"/>
  <c r="F90" i="31" s="1"/>
  <c r="F89" i="31" s="1"/>
  <c r="F88" i="31" s="1"/>
  <c r="F92" i="31"/>
  <c r="G92" i="31"/>
  <c r="G91" i="31" s="1"/>
  <c r="G90" i="31" s="1"/>
  <c r="G89" i="31" s="1"/>
  <c r="G88" i="31" s="1"/>
  <c r="H92" i="31"/>
  <c r="H91" i="31" s="1"/>
  <c r="H90" i="31" s="1"/>
  <c r="H89" i="31" s="1"/>
  <c r="H88" i="31" s="1"/>
  <c r="F95" i="31"/>
  <c r="F94" i="31" s="1"/>
  <c r="F97" i="31"/>
  <c r="F96" i="31" s="1"/>
  <c r="F98" i="31"/>
  <c r="G98" i="31"/>
  <c r="G97" i="31" s="1"/>
  <c r="G96" i="31" s="1"/>
  <c r="G95" i="31" s="1"/>
  <c r="G94" i="31" s="1"/>
  <c r="H98" i="31"/>
  <c r="F100" i="31"/>
  <c r="G100" i="31"/>
  <c r="H100" i="31"/>
  <c r="G103" i="31"/>
  <c r="G102" i="31" s="1"/>
  <c r="H103" i="31"/>
  <c r="H102" i="31" s="1"/>
  <c r="G104" i="31"/>
  <c r="H104" i="31"/>
  <c r="F105" i="31"/>
  <c r="F104" i="31" s="1"/>
  <c r="F103" i="31" s="1"/>
  <c r="F102" i="31" s="1"/>
  <c r="G105" i="31"/>
  <c r="H105" i="31"/>
  <c r="F108" i="31"/>
  <c r="F107" i="31" s="1"/>
  <c r="G109" i="31"/>
  <c r="G108" i="31" s="1"/>
  <c r="G107" i="31" s="1"/>
  <c r="F110" i="31"/>
  <c r="F109" i="31" s="1"/>
  <c r="G110" i="31"/>
  <c r="H110" i="31"/>
  <c r="H109" i="31" s="1"/>
  <c r="H108" i="31" s="1"/>
  <c r="H107" i="31" s="1"/>
  <c r="F112" i="31"/>
  <c r="G113" i="31"/>
  <c r="G112" i="31" s="1"/>
  <c r="H113" i="31"/>
  <c r="H112" i="31" s="1"/>
  <c r="G114" i="31"/>
  <c r="H114" i="31"/>
  <c r="F115" i="31"/>
  <c r="F114" i="31" s="1"/>
  <c r="F113" i="31" s="1"/>
  <c r="G115" i="31"/>
  <c r="H115" i="31"/>
  <c r="G117" i="31"/>
  <c r="F118" i="31"/>
  <c r="F117" i="31" s="1"/>
  <c r="G119" i="31"/>
  <c r="G118" i="31" s="1"/>
  <c r="H119" i="31"/>
  <c r="H118" i="31" s="1"/>
  <c r="H117" i="31" s="1"/>
  <c r="F120" i="31"/>
  <c r="F119" i="31" s="1"/>
  <c r="G120" i="31"/>
  <c r="H120" i="31"/>
  <c r="F122" i="31"/>
  <c r="G123" i="31"/>
  <c r="G122" i="31" s="1"/>
  <c r="H123" i="31"/>
  <c r="H122" i="31" s="1"/>
  <c r="G124" i="31"/>
  <c r="H124" i="31"/>
  <c r="F125" i="31"/>
  <c r="F124" i="31" s="1"/>
  <c r="F123" i="31" s="1"/>
  <c r="G125" i="31"/>
  <c r="H125" i="31"/>
  <c r="G131" i="31"/>
  <c r="G130" i="31" s="1"/>
  <c r="G129" i="31" s="1"/>
  <c r="G128" i="31" s="1"/>
  <c r="G127" i="31" s="1"/>
  <c r="F132" i="31"/>
  <c r="G132" i="31"/>
  <c r="H132" i="31"/>
  <c r="H131" i="31" s="1"/>
  <c r="H130" i="31" s="1"/>
  <c r="H129" i="31" s="1"/>
  <c r="H128" i="31" s="1"/>
  <c r="H127" i="31" s="1"/>
  <c r="F134" i="31"/>
  <c r="G134" i="31"/>
  <c r="H134" i="31"/>
  <c r="F136" i="31"/>
  <c r="F131" i="31" s="1"/>
  <c r="F130" i="31" s="1"/>
  <c r="F129" i="31" s="1"/>
  <c r="F128" i="31" s="1"/>
  <c r="F127" i="31" s="1"/>
  <c r="G136" i="31"/>
  <c r="H136" i="31"/>
  <c r="F139" i="31"/>
  <c r="F138" i="31" s="1"/>
  <c r="G140" i="31"/>
  <c r="G139" i="31" s="1"/>
  <c r="G138" i="31" s="1"/>
  <c r="F141" i="31"/>
  <c r="F140" i="31" s="1"/>
  <c r="G141" i="31"/>
  <c r="H141" i="31"/>
  <c r="H140" i="31" s="1"/>
  <c r="H139" i="31" s="1"/>
  <c r="H138" i="31" s="1"/>
  <c r="H144" i="31"/>
  <c r="F146" i="31"/>
  <c r="F145" i="31" s="1"/>
  <c r="F144" i="31" s="1"/>
  <c r="H146" i="31"/>
  <c r="H145" i="31" s="1"/>
  <c r="F148" i="31"/>
  <c r="F147" i="31" s="1"/>
  <c r="G148" i="31"/>
  <c r="G147" i="31" s="1"/>
  <c r="G146" i="31" s="1"/>
  <c r="G145" i="31" s="1"/>
  <c r="G144" i="31" s="1"/>
  <c r="H148" i="31"/>
  <c r="H147" i="31" s="1"/>
  <c r="H149" i="31"/>
  <c r="G151" i="31"/>
  <c r="G150" i="31" s="1"/>
  <c r="G149" i="31" s="1"/>
  <c r="F152" i="31"/>
  <c r="F151" i="31" s="1"/>
  <c r="F150" i="31" s="1"/>
  <c r="F149" i="31" s="1"/>
  <c r="G152" i="31"/>
  <c r="H152" i="31"/>
  <c r="H151" i="31" s="1"/>
  <c r="H150" i="31" s="1"/>
  <c r="G154" i="31"/>
  <c r="H154" i="31"/>
  <c r="F156" i="31"/>
  <c r="F155" i="31" s="1"/>
  <c r="F154" i="31" s="1"/>
  <c r="G156" i="31"/>
  <c r="G155" i="31" s="1"/>
  <c r="F157" i="31"/>
  <c r="G157" i="31"/>
  <c r="H157" i="31"/>
  <c r="H156" i="31" s="1"/>
  <c r="H155" i="31" s="1"/>
  <c r="F161" i="31"/>
  <c r="F160" i="31" s="1"/>
  <c r="F159" i="31" s="1"/>
  <c r="F162" i="31"/>
  <c r="G162" i="31"/>
  <c r="G161" i="31" s="1"/>
  <c r="G160" i="31" s="1"/>
  <c r="G159" i="31" s="1"/>
  <c r="H162" i="31"/>
  <c r="H161" i="31" s="1"/>
  <c r="H160" i="31" s="1"/>
  <c r="H159" i="31" s="1"/>
  <c r="F163" i="31"/>
  <c r="G163" i="31"/>
  <c r="H163" i="31"/>
  <c r="F164" i="31"/>
  <c r="F166" i="31"/>
  <c r="F165" i="31" s="1"/>
  <c r="H166" i="31"/>
  <c r="H165" i="31" s="1"/>
  <c r="H164" i="31" s="1"/>
  <c r="F167" i="31"/>
  <c r="G167" i="31"/>
  <c r="G166" i="31" s="1"/>
  <c r="G165" i="31" s="1"/>
  <c r="G164" i="31" s="1"/>
  <c r="H167" i="31"/>
  <c r="F170" i="31"/>
  <c r="F169" i="31" s="1"/>
  <c r="F171" i="31"/>
  <c r="G171" i="31"/>
  <c r="G170" i="31" s="1"/>
  <c r="G169" i="31" s="1"/>
  <c r="F172" i="31"/>
  <c r="G172" i="31"/>
  <c r="H172" i="31"/>
  <c r="H171" i="31" s="1"/>
  <c r="H170" i="31" s="1"/>
  <c r="H169" i="31" s="1"/>
  <c r="G175" i="31"/>
  <c r="G174" i="31" s="1"/>
  <c r="F176" i="31"/>
  <c r="F175" i="31" s="1"/>
  <c r="F174" i="31" s="1"/>
  <c r="G177" i="31"/>
  <c r="G176" i="31" s="1"/>
  <c r="H177" i="31"/>
  <c r="H176" i="31" s="1"/>
  <c r="H175" i="31" s="1"/>
  <c r="H174" i="31" s="1"/>
  <c r="F178" i="31"/>
  <c r="F177" i="31" s="1"/>
  <c r="H179" i="31"/>
  <c r="G181" i="31"/>
  <c r="G180" i="31" s="1"/>
  <c r="G179" i="31" s="1"/>
  <c r="F182" i="31"/>
  <c r="F181" i="31" s="1"/>
  <c r="F180" i="31" s="1"/>
  <c r="F179" i="31" s="1"/>
  <c r="G182" i="31"/>
  <c r="H182" i="31"/>
  <c r="H181" i="31" s="1"/>
  <c r="H180" i="31" s="1"/>
  <c r="G184" i="31"/>
  <c r="H184" i="31"/>
  <c r="F186" i="31"/>
  <c r="F185" i="31" s="1"/>
  <c r="F184" i="31" s="1"/>
  <c r="G186" i="31"/>
  <c r="G185" i="31" s="1"/>
  <c r="F187" i="31"/>
  <c r="G187" i="31"/>
  <c r="H187" i="31"/>
  <c r="H186" i="31" s="1"/>
  <c r="H185" i="31" s="1"/>
  <c r="F188" i="31"/>
  <c r="G190" i="31"/>
  <c r="G189" i="31" s="1"/>
  <c r="H191" i="31"/>
  <c r="H190" i="31" s="1"/>
  <c r="H189" i="31" s="1"/>
  <c r="F192" i="31"/>
  <c r="F191" i="31" s="1"/>
  <c r="G192" i="31"/>
  <c r="G191" i="31" s="1"/>
  <c r="H192" i="31"/>
  <c r="F194" i="31"/>
  <c r="G194" i="31"/>
  <c r="H194" i="31"/>
  <c r="F196" i="31"/>
  <c r="G196" i="31"/>
  <c r="H196" i="31"/>
  <c r="G199" i="31"/>
  <c r="G198" i="31" s="1"/>
  <c r="G201" i="31"/>
  <c r="G200" i="31" s="1"/>
  <c r="F202" i="31"/>
  <c r="F201" i="31" s="1"/>
  <c r="F200" i="31" s="1"/>
  <c r="F199" i="31" s="1"/>
  <c r="F198" i="31" s="1"/>
  <c r="G202" i="31"/>
  <c r="H202" i="31"/>
  <c r="H201" i="31" s="1"/>
  <c r="H200" i="31" s="1"/>
  <c r="H199" i="31" s="1"/>
  <c r="H198" i="31" s="1"/>
  <c r="G204" i="31"/>
  <c r="G203" i="31" s="1"/>
  <c r="G205" i="31"/>
  <c r="H205" i="31"/>
  <c r="H204" i="31" s="1"/>
  <c r="H203" i="31" s="1"/>
  <c r="F206" i="31"/>
  <c r="F205" i="31" s="1"/>
  <c r="F204" i="31" s="1"/>
  <c r="F203" i="31" s="1"/>
  <c r="G206" i="31"/>
  <c r="H206" i="31"/>
  <c r="F212" i="31"/>
  <c r="F211" i="31" s="1"/>
  <c r="F213" i="31"/>
  <c r="G213" i="31"/>
  <c r="G212" i="31" s="1"/>
  <c r="G211" i="31" s="1"/>
  <c r="G210" i="31" s="1"/>
  <c r="G209" i="31" s="1"/>
  <c r="G208" i="31" s="1"/>
  <c r="H213" i="31"/>
  <c r="H212" i="31" s="1"/>
  <c r="H211" i="31" s="1"/>
  <c r="H210" i="31" s="1"/>
  <c r="H209" i="31" s="1"/>
  <c r="H208" i="31" s="1"/>
  <c r="H217" i="31"/>
  <c r="H216" i="31" s="1"/>
  <c r="H215" i="31" s="1"/>
  <c r="F218" i="31"/>
  <c r="F217" i="31" s="1"/>
  <c r="F216" i="31" s="1"/>
  <c r="F215" i="31" s="1"/>
  <c r="G218" i="31"/>
  <c r="H218" i="31"/>
  <c r="F220" i="31"/>
  <c r="G220" i="31"/>
  <c r="G217" i="31" s="1"/>
  <c r="G216" i="31" s="1"/>
  <c r="G215" i="31" s="1"/>
  <c r="H220" i="31"/>
  <c r="H222" i="31"/>
  <c r="H223" i="31"/>
  <c r="H224" i="31"/>
  <c r="F225" i="31"/>
  <c r="F224" i="31" s="1"/>
  <c r="F223" i="31" s="1"/>
  <c r="F222" i="31" s="1"/>
  <c r="G225" i="31"/>
  <c r="G224" i="31" s="1"/>
  <c r="G223" i="31" s="1"/>
  <c r="G222" i="31" s="1"/>
  <c r="H225" i="31"/>
  <c r="H227" i="31"/>
  <c r="H228" i="31"/>
  <c r="H229" i="31"/>
  <c r="F230" i="31"/>
  <c r="F229" i="31" s="1"/>
  <c r="F228" i="31" s="1"/>
  <c r="F227" i="31" s="1"/>
  <c r="G230" i="31"/>
  <c r="G229" i="31" s="1"/>
  <c r="G228" i="31" s="1"/>
  <c r="G227" i="31" s="1"/>
  <c r="H230" i="31"/>
  <c r="H233" i="31"/>
  <c r="F234" i="31"/>
  <c r="F233" i="31" s="1"/>
  <c r="F235" i="31"/>
  <c r="G235" i="31"/>
  <c r="G234" i="31" s="1"/>
  <c r="G233" i="31" s="1"/>
  <c r="F236" i="31"/>
  <c r="G236" i="31"/>
  <c r="H236" i="31"/>
  <c r="H235" i="31" s="1"/>
  <c r="H234" i="31" s="1"/>
  <c r="H238" i="31"/>
  <c r="F239" i="31"/>
  <c r="F238" i="31" s="1"/>
  <c r="F240" i="31"/>
  <c r="F241" i="31"/>
  <c r="G241" i="31"/>
  <c r="G240" i="31" s="1"/>
  <c r="G239" i="31" s="1"/>
  <c r="G238" i="31" s="1"/>
  <c r="H241" i="31"/>
  <c r="H240" i="31" s="1"/>
  <c r="H239" i="31" s="1"/>
  <c r="F245" i="31"/>
  <c r="F244" i="31" s="1"/>
  <c r="F243" i="31" s="1"/>
  <c r="F246" i="31"/>
  <c r="G246" i="31"/>
  <c r="G245" i="31" s="1"/>
  <c r="G244" i="31" s="1"/>
  <c r="G243" i="31" s="1"/>
  <c r="H246" i="31"/>
  <c r="H245" i="31" s="1"/>
  <c r="H244" i="31" s="1"/>
  <c r="H243" i="31" s="1"/>
  <c r="F250" i="31"/>
  <c r="F249" i="31" s="1"/>
  <c r="F248" i="31" s="1"/>
  <c r="G250" i="31"/>
  <c r="G249" i="31" s="1"/>
  <c r="G248" i="31" s="1"/>
  <c r="F251" i="31"/>
  <c r="G251" i="31"/>
  <c r="H251" i="31"/>
  <c r="H250" i="31" s="1"/>
  <c r="H249" i="31" s="1"/>
  <c r="H248" i="31" s="1"/>
  <c r="F255" i="31"/>
  <c r="F254" i="31" s="1"/>
  <c r="F253" i="31" s="1"/>
  <c r="F256" i="31"/>
  <c r="G256" i="31"/>
  <c r="G255" i="31" s="1"/>
  <c r="G254" i="31" s="1"/>
  <c r="G253" i="31" s="1"/>
  <c r="H256" i="31"/>
  <c r="H255" i="31" s="1"/>
  <c r="H254" i="31" s="1"/>
  <c r="H253" i="31" s="1"/>
  <c r="F259" i="31"/>
  <c r="F258" i="31" s="1"/>
  <c r="H259" i="31"/>
  <c r="H258" i="31" s="1"/>
  <c r="F261" i="31"/>
  <c r="F260" i="31" s="1"/>
  <c r="G261" i="31"/>
  <c r="G260" i="31" s="1"/>
  <c r="G259" i="31" s="1"/>
  <c r="G258" i="31" s="1"/>
  <c r="H261" i="31"/>
  <c r="H260" i="31" s="1"/>
  <c r="H263" i="31"/>
  <c r="H264" i="31"/>
  <c r="G265" i="31"/>
  <c r="G264" i="31" s="1"/>
  <c r="G263" i="31" s="1"/>
  <c r="F266" i="31"/>
  <c r="F265" i="31" s="1"/>
  <c r="F264" i="31" s="1"/>
  <c r="F263" i="31" s="1"/>
  <c r="G266" i="31"/>
  <c r="H266" i="31"/>
  <c r="H265" i="31" s="1"/>
  <c r="G268" i="31"/>
  <c r="H268" i="31"/>
  <c r="F270" i="31"/>
  <c r="F269" i="31" s="1"/>
  <c r="F268" i="31" s="1"/>
  <c r="G270" i="31"/>
  <c r="G269" i="31" s="1"/>
  <c r="F271" i="31"/>
  <c r="G271" i="31"/>
  <c r="H271" i="31"/>
  <c r="H270" i="31" s="1"/>
  <c r="H269" i="31" s="1"/>
  <c r="F275" i="31"/>
  <c r="F274" i="31" s="1"/>
  <c r="F273" i="31" s="1"/>
  <c r="F276" i="31"/>
  <c r="G276" i="31"/>
  <c r="G275" i="31" s="1"/>
  <c r="G274" i="31" s="1"/>
  <c r="G273" i="31" s="1"/>
  <c r="H276" i="31"/>
  <c r="H275" i="31" s="1"/>
  <c r="H274" i="31" s="1"/>
  <c r="H273" i="31" s="1"/>
  <c r="G281" i="31"/>
  <c r="G280" i="31" s="1"/>
  <c r="G279" i="31" s="1"/>
  <c r="G278" i="31" s="1"/>
  <c r="G282" i="31"/>
  <c r="H282" i="31"/>
  <c r="H281" i="31" s="1"/>
  <c r="H280" i="31" s="1"/>
  <c r="H279" i="31" s="1"/>
  <c r="H278" i="31" s="1"/>
  <c r="F283" i="31"/>
  <c r="F282" i="31" s="1"/>
  <c r="F281" i="31" s="1"/>
  <c r="F280" i="31" s="1"/>
  <c r="F279" i="31" s="1"/>
  <c r="F278" i="31" s="1"/>
  <c r="G283" i="31"/>
  <c r="H283" i="31"/>
  <c r="G287" i="31"/>
  <c r="F289" i="31"/>
  <c r="F288" i="31" s="1"/>
  <c r="F287" i="31" s="1"/>
  <c r="F290" i="31"/>
  <c r="G290" i="31"/>
  <c r="G289" i="31" s="1"/>
  <c r="G288" i="31" s="1"/>
  <c r="H290" i="31"/>
  <c r="H289" i="31" s="1"/>
  <c r="H288" i="31" s="1"/>
  <c r="H287" i="31" s="1"/>
  <c r="H286" i="31" s="1"/>
  <c r="H294" i="31"/>
  <c r="H293" i="31" s="1"/>
  <c r="F296" i="31"/>
  <c r="F295" i="31" s="1"/>
  <c r="F294" i="31" s="1"/>
  <c r="F293" i="31" s="1"/>
  <c r="G296" i="31"/>
  <c r="G295" i="31" s="1"/>
  <c r="G294" i="31" s="1"/>
  <c r="G293" i="31" s="1"/>
  <c r="H296" i="31"/>
  <c r="H295" i="31" s="1"/>
  <c r="H299" i="31"/>
  <c r="H300" i="31"/>
  <c r="G301" i="31"/>
  <c r="G300" i="31" s="1"/>
  <c r="G299" i="31" s="1"/>
  <c r="F302" i="31"/>
  <c r="F301" i="31" s="1"/>
  <c r="F300" i="31" s="1"/>
  <c r="F299" i="31" s="1"/>
  <c r="G302" i="31"/>
  <c r="H302" i="31"/>
  <c r="H301" i="31" s="1"/>
  <c r="H305" i="31"/>
  <c r="F307" i="31"/>
  <c r="F306" i="31" s="1"/>
  <c r="F305" i="31" s="1"/>
  <c r="G307" i="31"/>
  <c r="G306" i="31" s="1"/>
  <c r="G305" i="31" s="1"/>
  <c r="F308" i="31"/>
  <c r="G308" i="31"/>
  <c r="H308" i="31"/>
  <c r="H307" i="31" s="1"/>
  <c r="H306" i="31" s="1"/>
  <c r="F313" i="31"/>
  <c r="F312" i="31" s="1"/>
  <c r="F311" i="31" s="1"/>
  <c r="F314" i="31"/>
  <c r="G314" i="31"/>
  <c r="G313" i="31" s="1"/>
  <c r="G312" i="31" s="1"/>
  <c r="G311" i="31" s="1"/>
  <c r="H314" i="31"/>
  <c r="H313" i="31" s="1"/>
  <c r="H312" i="31" s="1"/>
  <c r="H311" i="31" s="1"/>
  <c r="F318" i="31"/>
  <c r="H318" i="31"/>
  <c r="H317" i="31" s="1"/>
  <c r="F320" i="31"/>
  <c r="F319" i="31" s="1"/>
  <c r="G320" i="31"/>
  <c r="G319" i="31" s="1"/>
  <c r="G318" i="31" s="1"/>
  <c r="H320" i="31"/>
  <c r="H319" i="31" s="1"/>
  <c r="H322" i="31"/>
  <c r="H323" i="31"/>
  <c r="G324" i="31"/>
  <c r="G323" i="31" s="1"/>
  <c r="G322" i="31" s="1"/>
  <c r="F325" i="31"/>
  <c r="F324" i="31" s="1"/>
  <c r="F323" i="31" s="1"/>
  <c r="F322" i="31" s="1"/>
  <c r="G325" i="31"/>
  <c r="H325" i="31"/>
  <c r="H324" i="31" s="1"/>
  <c r="G330" i="31"/>
  <c r="G329" i="31" s="1"/>
  <c r="G331" i="31"/>
  <c r="H331" i="31"/>
  <c r="H330" i="31" s="1"/>
  <c r="H329" i="31" s="1"/>
  <c r="H328" i="31" s="1"/>
  <c r="F333" i="31"/>
  <c r="F332" i="31" s="1"/>
  <c r="F331" i="31" s="1"/>
  <c r="F330" i="31" s="1"/>
  <c r="F329" i="31" s="1"/>
  <c r="G333" i="31"/>
  <c r="H333" i="31"/>
  <c r="F335" i="31"/>
  <c r="G335" i="31"/>
  <c r="H335" i="31"/>
  <c r="F337" i="31"/>
  <c r="G337" i="31"/>
  <c r="H337" i="31"/>
  <c r="G340" i="31"/>
  <c r="G339" i="31" s="1"/>
  <c r="H341" i="31"/>
  <c r="H340" i="31" s="1"/>
  <c r="H339" i="31" s="1"/>
  <c r="F342" i="31"/>
  <c r="G342" i="31"/>
  <c r="H342" i="31"/>
  <c r="F344" i="31"/>
  <c r="G344" i="31"/>
  <c r="G341" i="31" s="1"/>
  <c r="H344" i="31"/>
  <c r="H346" i="31"/>
  <c r="F348" i="31"/>
  <c r="F347" i="31" s="1"/>
  <c r="F346" i="31" s="1"/>
  <c r="H348" i="31"/>
  <c r="H347" i="31" s="1"/>
  <c r="F349" i="31"/>
  <c r="G349" i="31"/>
  <c r="H349" i="31"/>
  <c r="F351" i="31"/>
  <c r="G351" i="31"/>
  <c r="H351" i="31"/>
  <c r="F353" i="31"/>
  <c r="G353" i="31"/>
  <c r="H353" i="31"/>
  <c r="H355" i="31"/>
  <c r="F356" i="31"/>
  <c r="G357" i="31"/>
  <c r="G356" i="31" s="1"/>
  <c r="H357" i="31"/>
  <c r="H356" i="31" s="1"/>
  <c r="G358" i="31"/>
  <c r="H358" i="31"/>
  <c r="F359" i="31"/>
  <c r="F358" i="31" s="1"/>
  <c r="F357" i="31" s="1"/>
  <c r="G359" i="31"/>
  <c r="H359" i="31"/>
  <c r="F362" i="31"/>
  <c r="F361" i="31" s="1"/>
  <c r="G363" i="31"/>
  <c r="G362" i="31" s="1"/>
  <c r="G361" i="31" s="1"/>
  <c r="H363" i="31"/>
  <c r="H362" i="31" s="1"/>
  <c r="H361" i="31" s="1"/>
  <c r="F364" i="31"/>
  <c r="F363" i="31" s="1"/>
  <c r="G364" i="31"/>
  <c r="H364" i="31"/>
  <c r="F367" i="31"/>
  <c r="G368" i="31"/>
  <c r="G367" i="31" s="1"/>
  <c r="H368" i="31"/>
  <c r="H367" i="31" s="1"/>
  <c r="G369" i="31"/>
  <c r="H369" i="31"/>
  <c r="F370" i="31"/>
  <c r="F369" i="31" s="1"/>
  <c r="F368" i="31" s="1"/>
  <c r="G370" i="31"/>
  <c r="H370" i="31"/>
  <c r="G372" i="31"/>
  <c r="F373" i="31"/>
  <c r="F372" i="31" s="1"/>
  <c r="G374" i="31"/>
  <c r="G373" i="31" s="1"/>
  <c r="H374" i="31"/>
  <c r="H373" i="31" s="1"/>
  <c r="H372" i="31" s="1"/>
  <c r="F375" i="31"/>
  <c r="F374" i="31" s="1"/>
  <c r="G375" i="31"/>
  <c r="H375" i="31"/>
  <c r="F382" i="31"/>
  <c r="F381" i="31" s="1"/>
  <c r="F380" i="31" s="1"/>
  <c r="F379" i="31" s="1"/>
  <c r="F378" i="31" s="1"/>
  <c r="F377" i="31" s="1"/>
  <c r="F383" i="31"/>
  <c r="G383" i="31"/>
  <c r="G382" i="31" s="1"/>
  <c r="G381" i="31" s="1"/>
  <c r="G380" i="31" s="1"/>
  <c r="G379" i="31" s="1"/>
  <c r="G378" i="31" s="1"/>
  <c r="G377" i="31" s="1"/>
  <c r="H383" i="31"/>
  <c r="H382" i="31" s="1"/>
  <c r="H381" i="31" s="1"/>
  <c r="H380" i="31" s="1"/>
  <c r="H379" i="31" s="1"/>
  <c r="H378" i="31" s="1"/>
  <c r="H377" i="31" s="1"/>
  <c r="G386" i="31"/>
  <c r="G385" i="31" s="1"/>
  <c r="G387" i="31"/>
  <c r="H387" i="31"/>
  <c r="H386" i="31" s="1"/>
  <c r="H385" i="31" s="1"/>
  <c r="F388" i="31"/>
  <c r="G388" i="31"/>
  <c r="H388" i="31"/>
  <c r="F390" i="31"/>
  <c r="F387" i="31" s="1"/>
  <c r="F386" i="31" s="1"/>
  <c r="F385" i="31" s="1"/>
  <c r="G390" i="31"/>
  <c r="H390" i="31"/>
  <c r="F396" i="31"/>
  <c r="F395" i="31" s="1"/>
  <c r="F394" i="31" s="1"/>
  <c r="F393" i="31" s="1"/>
  <c r="G396" i="31"/>
  <c r="G395" i="31" s="1"/>
  <c r="G394" i="31" s="1"/>
  <c r="F397" i="31"/>
  <c r="G397" i="31"/>
  <c r="H397" i="31"/>
  <c r="H396" i="31" s="1"/>
  <c r="H395" i="31" s="1"/>
  <c r="H394" i="31" s="1"/>
  <c r="F401" i="31"/>
  <c r="F400" i="31" s="1"/>
  <c r="F399" i="31" s="1"/>
  <c r="F402" i="31"/>
  <c r="G402" i="31"/>
  <c r="G401" i="31" s="1"/>
  <c r="G400" i="31" s="1"/>
  <c r="G399" i="31" s="1"/>
  <c r="H402" i="31"/>
  <c r="H401" i="31" s="1"/>
  <c r="H400" i="31" s="1"/>
  <c r="H399" i="31" s="1"/>
  <c r="H405" i="31"/>
  <c r="H404" i="31" s="1"/>
  <c r="F407" i="31"/>
  <c r="F406" i="31" s="1"/>
  <c r="F405" i="31" s="1"/>
  <c r="F404" i="31" s="1"/>
  <c r="G407" i="31"/>
  <c r="G406" i="31" s="1"/>
  <c r="G405" i="31" s="1"/>
  <c r="G404" i="31" s="1"/>
  <c r="H407" i="31"/>
  <c r="H406" i="31" s="1"/>
  <c r="F410" i="31"/>
  <c r="F409" i="31" s="1"/>
  <c r="G411" i="31"/>
  <c r="G410" i="31" s="1"/>
  <c r="G409" i="31" s="1"/>
  <c r="F412" i="31"/>
  <c r="F411" i="31" s="1"/>
  <c r="G412" i="31"/>
  <c r="H412" i="31"/>
  <c r="H411" i="31" s="1"/>
  <c r="H410" i="31" s="1"/>
  <c r="H409" i="31" s="1"/>
  <c r="G415" i="31"/>
  <c r="G414" i="31" s="1"/>
  <c r="G416" i="31"/>
  <c r="G417" i="31"/>
  <c r="H419" i="31"/>
  <c r="G421" i="31"/>
  <c r="G420" i="31" s="1"/>
  <c r="G419" i="31" s="1"/>
  <c r="F422" i="31"/>
  <c r="F421" i="31" s="1"/>
  <c r="F420" i="31" s="1"/>
  <c r="F419" i="31" s="1"/>
  <c r="G422" i="31"/>
  <c r="H422" i="31"/>
  <c r="H421" i="31" s="1"/>
  <c r="H420" i="31" s="1"/>
  <c r="H424" i="31"/>
  <c r="F426" i="31"/>
  <c r="F425" i="31" s="1"/>
  <c r="F424" i="31" s="1"/>
  <c r="G426" i="31"/>
  <c r="G425" i="31" s="1"/>
  <c r="G424" i="31" s="1"/>
  <c r="F427" i="31"/>
  <c r="G427" i="31"/>
  <c r="H427" i="31"/>
  <c r="H426" i="31" s="1"/>
  <c r="H425" i="31" s="1"/>
  <c r="G430" i="31"/>
  <c r="G429" i="31" s="1"/>
  <c r="G432" i="31"/>
  <c r="G431" i="31" s="1"/>
  <c r="F436" i="31"/>
  <c r="F435" i="31" s="1"/>
  <c r="F437" i="31"/>
  <c r="H437" i="31"/>
  <c r="H436" i="31" s="1"/>
  <c r="H435" i="31" s="1"/>
  <c r="H434" i="31" s="1"/>
  <c r="F438" i="31"/>
  <c r="G438" i="31"/>
  <c r="G437" i="31" s="1"/>
  <c r="G436" i="31" s="1"/>
  <c r="G435" i="31" s="1"/>
  <c r="H438" i="31"/>
  <c r="F440" i="31"/>
  <c r="H440" i="31"/>
  <c r="F442" i="31"/>
  <c r="F441" i="31" s="1"/>
  <c r="G442" i="31"/>
  <c r="G441" i="31" s="1"/>
  <c r="G440" i="31" s="1"/>
  <c r="F443" i="31"/>
  <c r="G443" i="31"/>
  <c r="H443" i="31"/>
  <c r="H442" i="31" s="1"/>
  <c r="H441" i="31" s="1"/>
  <c r="F446" i="31"/>
  <c r="F445" i="31" s="1"/>
  <c r="F447" i="31"/>
  <c r="H447" i="31"/>
  <c r="H446" i="31" s="1"/>
  <c r="H445" i="31" s="1"/>
  <c r="F448" i="31"/>
  <c r="G448" i="31"/>
  <c r="G447" i="31" s="1"/>
  <c r="G446" i="31" s="1"/>
  <c r="G445" i="31" s="1"/>
  <c r="G434" i="31" s="1"/>
  <c r="H448" i="31"/>
  <c r="F452" i="31"/>
  <c r="F451" i="31" s="1"/>
  <c r="G452" i="31"/>
  <c r="G451" i="31" s="1"/>
  <c r="H453" i="31"/>
  <c r="H452" i="31" s="1"/>
  <c r="H451" i="31" s="1"/>
  <c r="F454" i="31"/>
  <c r="F453" i="31" s="1"/>
  <c r="H454" i="31"/>
  <c r="F455" i="31"/>
  <c r="G455" i="31"/>
  <c r="G454" i="31" s="1"/>
  <c r="G453" i="31" s="1"/>
  <c r="H455" i="31"/>
  <c r="H459" i="31"/>
  <c r="H458" i="31" s="1"/>
  <c r="H457" i="31" s="1"/>
  <c r="H460" i="31"/>
  <c r="F461" i="31"/>
  <c r="F460" i="31" s="1"/>
  <c r="F459" i="31" s="1"/>
  <c r="F458" i="31" s="1"/>
  <c r="F457" i="31" s="1"/>
  <c r="G461" i="31"/>
  <c r="G460" i="31" s="1"/>
  <c r="G459" i="31" s="1"/>
  <c r="G458" i="31" s="1"/>
  <c r="G457" i="31" s="1"/>
  <c r="H461" i="31"/>
  <c r="G465" i="31"/>
  <c r="G464" i="31" s="1"/>
  <c r="G463" i="31" s="1"/>
  <c r="H466" i="31"/>
  <c r="H465" i="31" s="1"/>
  <c r="H464" i="31" s="1"/>
  <c r="H463" i="31" s="1"/>
  <c r="F467" i="31"/>
  <c r="F466" i="31" s="1"/>
  <c r="F465" i="31" s="1"/>
  <c r="F464" i="31" s="1"/>
  <c r="F463" i="31" s="1"/>
  <c r="G467" i="31"/>
  <c r="G466" i="31" s="1"/>
  <c r="H467" i="31"/>
  <c r="F469" i="31"/>
  <c r="H471" i="31"/>
  <c r="H470" i="31" s="1"/>
  <c r="H469" i="31" s="1"/>
  <c r="F472" i="31"/>
  <c r="F471" i="31" s="1"/>
  <c r="F470" i="31" s="1"/>
  <c r="G472" i="31"/>
  <c r="G471" i="31" s="1"/>
  <c r="G470" i="31" s="1"/>
  <c r="G469" i="31" s="1"/>
  <c r="H472" i="31"/>
  <c r="G479" i="31"/>
  <c r="G478" i="31" s="1"/>
  <c r="G477" i="31" s="1"/>
  <c r="F480" i="31"/>
  <c r="F479" i="31" s="1"/>
  <c r="F478" i="31" s="1"/>
  <c r="F477" i="31" s="1"/>
  <c r="G480" i="31"/>
  <c r="H480" i="31"/>
  <c r="H479" i="31" s="1"/>
  <c r="H478" i="31" s="1"/>
  <c r="H477" i="31" s="1"/>
  <c r="H476" i="31" s="1"/>
  <c r="H475" i="31" s="1"/>
  <c r="H474" i="31" s="1"/>
  <c r="G484" i="31"/>
  <c r="G483" i="31" s="1"/>
  <c r="G482" i="31" s="1"/>
  <c r="F485" i="31"/>
  <c r="G485" i="31"/>
  <c r="H485" i="31"/>
  <c r="H484" i="31" s="1"/>
  <c r="H483" i="31" s="1"/>
  <c r="H482" i="31" s="1"/>
  <c r="F487" i="31"/>
  <c r="G487" i="31"/>
  <c r="H487" i="31"/>
  <c r="H491" i="31"/>
  <c r="F492" i="31"/>
  <c r="F491" i="31" s="1"/>
  <c r="F493" i="31"/>
  <c r="F494" i="31"/>
  <c r="G494" i="31"/>
  <c r="G493" i="31" s="1"/>
  <c r="G492" i="31" s="1"/>
  <c r="G491" i="31" s="1"/>
  <c r="G490" i="31" s="1"/>
  <c r="H494" i="31"/>
  <c r="H493" i="31" s="1"/>
  <c r="H492" i="31" s="1"/>
  <c r="F497" i="31"/>
  <c r="F496" i="31" s="1"/>
  <c r="F498" i="31"/>
  <c r="F499" i="31"/>
  <c r="G499" i="31"/>
  <c r="G498" i="31" s="1"/>
  <c r="G497" i="31" s="1"/>
  <c r="G496" i="31" s="1"/>
  <c r="H499" i="31"/>
  <c r="H498" i="31" s="1"/>
  <c r="H497" i="31" s="1"/>
  <c r="H496" i="31" s="1"/>
  <c r="G503" i="31"/>
  <c r="G502" i="31" s="1"/>
  <c r="G501" i="31" s="1"/>
  <c r="G504" i="31"/>
  <c r="H504" i="31"/>
  <c r="H503" i="31" s="1"/>
  <c r="H502" i="31" s="1"/>
  <c r="H501" i="31" s="1"/>
  <c r="F505" i="31"/>
  <c r="F504" i="31" s="1"/>
  <c r="F503" i="31" s="1"/>
  <c r="F502" i="31" s="1"/>
  <c r="F501" i="31" s="1"/>
  <c r="G505" i="31"/>
  <c r="H505" i="31"/>
  <c r="H510" i="31"/>
  <c r="H509" i="31" s="1"/>
  <c r="H508" i="31" s="1"/>
  <c r="F511" i="31"/>
  <c r="G511" i="31"/>
  <c r="H511" i="31"/>
  <c r="F513" i="31"/>
  <c r="G513" i="31"/>
  <c r="H513" i="31"/>
  <c r="H515" i="31"/>
  <c r="F518" i="31"/>
  <c r="F517" i="31" s="1"/>
  <c r="F516" i="31" s="1"/>
  <c r="F515" i="31" s="1"/>
  <c r="G518" i="31"/>
  <c r="G517" i="31" s="1"/>
  <c r="G516" i="31" s="1"/>
  <c r="G515" i="31" s="1"/>
  <c r="H518" i="31"/>
  <c r="H517" i="31" s="1"/>
  <c r="H516" i="31" s="1"/>
  <c r="F522" i="31"/>
  <c r="F521" i="31" s="1"/>
  <c r="F520" i="31" s="1"/>
  <c r="F523" i="31"/>
  <c r="F524" i="31"/>
  <c r="G524" i="31"/>
  <c r="G523" i="31" s="1"/>
  <c r="G522" i="31" s="1"/>
  <c r="G521" i="31" s="1"/>
  <c r="G520" i="31" s="1"/>
  <c r="H524" i="31"/>
  <c r="F526" i="31"/>
  <c r="G526" i="31"/>
  <c r="H526" i="31"/>
  <c r="G530" i="31"/>
  <c r="G529" i="31" s="1"/>
  <c r="G531" i="31"/>
  <c r="F532" i="31"/>
  <c r="F531" i="31" s="1"/>
  <c r="F530" i="31" s="1"/>
  <c r="F529" i="31" s="1"/>
  <c r="G532" i="31"/>
  <c r="H532" i="31"/>
  <c r="H531" i="31" s="1"/>
  <c r="H530" i="31" s="1"/>
  <c r="H529" i="31" s="1"/>
  <c r="G535" i="31"/>
  <c r="G534" i="31" s="1"/>
  <c r="G536" i="31"/>
  <c r="F537" i="31"/>
  <c r="F536" i="31" s="1"/>
  <c r="F535" i="31" s="1"/>
  <c r="F534" i="31" s="1"/>
  <c r="G537" i="31"/>
  <c r="H537" i="31"/>
  <c r="H536" i="31" s="1"/>
  <c r="H535" i="31" s="1"/>
  <c r="H534" i="31" s="1"/>
  <c r="F540" i="31"/>
  <c r="F539" i="31" s="1"/>
  <c r="G540" i="31"/>
  <c r="G539" i="31" s="1"/>
  <c r="F541" i="31"/>
  <c r="G541" i="31"/>
  <c r="H541" i="31"/>
  <c r="H540" i="31" s="1"/>
  <c r="H539" i="31" s="1"/>
  <c r="F542" i="31"/>
  <c r="G542" i="31"/>
  <c r="H542" i="31"/>
  <c r="F545" i="31"/>
  <c r="F544" i="31" s="1"/>
  <c r="H547" i="31"/>
  <c r="H546" i="31" s="1"/>
  <c r="H545" i="31" s="1"/>
  <c r="H544" i="31" s="1"/>
  <c r="F548" i="31"/>
  <c r="F547" i="31" s="1"/>
  <c r="F546" i="31" s="1"/>
  <c r="G548" i="31"/>
  <c r="G547" i="31" s="1"/>
  <c r="G546" i="31" s="1"/>
  <c r="G545" i="31" s="1"/>
  <c r="G544" i="31" s="1"/>
  <c r="H548" i="31"/>
  <c r="F553" i="31"/>
  <c r="F552" i="31" s="1"/>
  <c r="F551" i="31" s="1"/>
  <c r="F554" i="31"/>
  <c r="G554" i="31"/>
  <c r="G553" i="31" s="1"/>
  <c r="G552" i="31" s="1"/>
  <c r="G551" i="31" s="1"/>
  <c r="H554" i="31"/>
  <c r="H553" i="31" s="1"/>
  <c r="H552" i="31" s="1"/>
  <c r="H551" i="31" s="1"/>
  <c r="G556" i="31"/>
  <c r="F558" i="31"/>
  <c r="F557" i="31" s="1"/>
  <c r="F556" i="31" s="1"/>
  <c r="F559" i="31"/>
  <c r="G559" i="31"/>
  <c r="G558" i="31" s="1"/>
  <c r="G557" i="31" s="1"/>
  <c r="H559" i="31"/>
  <c r="H558" i="31" s="1"/>
  <c r="H557" i="31" s="1"/>
  <c r="H556" i="31" s="1"/>
  <c r="G561" i="31"/>
  <c r="F564" i="31"/>
  <c r="F563" i="31" s="1"/>
  <c r="F562" i="31" s="1"/>
  <c r="F561" i="31" s="1"/>
  <c r="G564" i="31"/>
  <c r="G563" i="31" s="1"/>
  <c r="G562" i="31" s="1"/>
  <c r="H564" i="31"/>
  <c r="H563" i="31" s="1"/>
  <c r="H562" i="31" s="1"/>
  <c r="H561" i="31" s="1"/>
  <c r="F569" i="31"/>
  <c r="F568" i="31" s="1"/>
  <c r="F567" i="31" s="1"/>
  <c r="F566" i="31" s="1"/>
  <c r="G569" i="31"/>
  <c r="G568" i="31" s="1"/>
  <c r="G567" i="31" s="1"/>
  <c r="G566" i="31" s="1"/>
  <c r="H569" i="31"/>
  <c r="H568" i="31" s="1"/>
  <c r="H567" i="31" s="1"/>
  <c r="H566" i="31" s="1"/>
  <c r="F570" i="31"/>
  <c r="G571" i="31"/>
  <c r="H573" i="31"/>
  <c r="H572" i="31" s="1"/>
  <c r="H571" i="31" s="1"/>
  <c r="F574" i="31"/>
  <c r="F573" i="31" s="1"/>
  <c r="F572" i="31" s="1"/>
  <c r="F571" i="31" s="1"/>
  <c r="G574" i="31"/>
  <c r="G573" i="31" s="1"/>
  <c r="G572" i="31" s="1"/>
  <c r="H574" i="31"/>
  <c r="G579" i="31"/>
  <c r="F580" i="31"/>
  <c r="G580" i="31"/>
  <c r="H580" i="31"/>
  <c r="H579" i="31" s="1"/>
  <c r="F582" i="31"/>
  <c r="G582" i="31"/>
  <c r="H582" i="31"/>
  <c r="F584" i="31"/>
  <c r="G584" i="31"/>
  <c r="H584" i="31"/>
  <c r="G586" i="31"/>
  <c r="F589" i="31"/>
  <c r="F588" i="31" s="1"/>
  <c r="F587" i="31" s="1"/>
  <c r="F586" i="31" s="1"/>
  <c r="G589" i="31"/>
  <c r="G588" i="31" s="1"/>
  <c r="G587" i="31" s="1"/>
  <c r="H589" i="31"/>
  <c r="H588" i="31" s="1"/>
  <c r="H587" i="31" s="1"/>
  <c r="H586" i="31" s="1"/>
  <c r="H591" i="31"/>
  <c r="F594" i="31"/>
  <c r="F593" i="31" s="1"/>
  <c r="F592" i="31" s="1"/>
  <c r="F591" i="31" s="1"/>
  <c r="G594" i="31"/>
  <c r="G593" i="31" s="1"/>
  <c r="G592" i="31" s="1"/>
  <c r="G591" i="31" s="1"/>
  <c r="H594" i="31"/>
  <c r="H593" i="31" s="1"/>
  <c r="H592" i="31" s="1"/>
  <c r="F598" i="31"/>
  <c r="F597" i="31" s="1"/>
  <c r="F596" i="31" s="1"/>
  <c r="F599" i="31"/>
  <c r="G599" i="31"/>
  <c r="G598" i="31" s="1"/>
  <c r="G597" i="31" s="1"/>
  <c r="G596" i="31" s="1"/>
  <c r="H599" i="31"/>
  <c r="H598" i="31" s="1"/>
  <c r="H597" i="31" s="1"/>
  <c r="H596" i="31" s="1"/>
  <c r="G601" i="31"/>
  <c r="F603" i="31"/>
  <c r="F602" i="31" s="1"/>
  <c r="F601" i="31" s="1"/>
  <c r="F604" i="31"/>
  <c r="G604" i="31"/>
  <c r="G603" i="31" s="1"/>
  <c r="G602" i="31" s="1"/>
  <c r="H604" i="31"/>
  <c r="H603" i="31" s="1"/>
  <c r="H602" i="31" s="1"/>
  <c r="H601" i="31" s="1"/>
  <c r="G610" i="31"/>
  <c r="G609" i="31" s="1"/>
  <c r="G608" i="31" s="1"/>
  <c r="F611" i="31"/>
  <c r="F610" i="31" s="1"/>
  <c r="F609" i="31" s="1"/>
  <c r="F608" i="31" s="1"/>
  <c r="F607" i="31" s="1"/>
  <c r="F606" i="31" s="1"/>
  <c r="G611" i="31"/>
  <c r="H611" i="31"/>
  <c r="H610" i="31" s="1"/>
  <c r="H609" i="31" s="1"/>
  <c r="H608" i="31" s="1"/>
  <c r="G615" i="31"/>
  <c r="G614" i="31" s="1"/>
  <c r="G613" i="31" s="1"/>
  <c r="F616" i="31"/>
  <c r="G616" i="31"/>
  <c r="H616" i="31"/>
  <c r="H615" i="31" s="1"/>
  <c r="H614" i="31" s="1"/>
  <c r="H613" i="31" s="1"/>
  <c r="F618" i="31"/>
  <c r="F615" i="31" s="1"/>
  <c r="F614" i="31" s="1"/>
  <c r="F613" i="31" s="1"/>
  <c r="G618" i="31"/>
  <c r="H618" i="31"/>
  <c r="F623" i="31"/>
  <c r="F622" i="31" s="1"/>
  <c r="F621" i="31" s="1"/>
  <c r="F624" i="31"/>
  <c r="G624" i="31"/>
  <c r="G623" i="31" s="1"/>
  <c r="G622" i="31" s="1"/>
  <c r="G621" i="31" s="1"/>
  <c r="H624" i="31"/>
  <c r="H623" i="31" s="1"/>
  <c r="H622" i="31" s="1"/>
  <c r="H621" i="31" s="1"/>
  <c r="G626" i="31"/>
  <c r="F628" i="31"/>
  <c r="F627" i="31" s="1"/>
  <c r="F626" i="31" s="1"/>
  <c r="F629" i="31"/>
  <c r="G629" i="31"/>
  <c r="G628" i="31" s="1"/>
  <c r="G627" i="31" s="1"/>
  <c r="H629" i="31"/>
  <c r="H628" i="31" s="1"/>
  <c r="H627" i="31" s="1"/>
  <c r="H626" i="31" s="1"/>
  <c r="G631" i="31"/>
  <c r="F634" i="31"/>
  <c r="F633" i="31" s="1"/>
  <c r="F632" i="31" s="1"/>
  <c r="F631" i="31" s="1"/>
  <c r="F620" i="31" s="1"/>
  <c r="G634" i="31"/>
  <c r="G633" i="31" s="1"/>
  <c r="G632" i="31" s="1"/>
  <c r="H634" i="31"/>
  <c r="H633" i="31" s="1"/>
  <c r="H632" i="31" s="1"/>
  <c r="H631" i="31" s="1"/>
  <c r="F639" i="31"/>
  <c r="F638" i="31" s="1"/>
  <c r="F637" i="31" s="1"/>
  <c r="F636" i="31" s="1"/>
  <c r="G639" i="31"/>
  <c r="G638" i="31" s="1"/>
  <c r="G637" i="31" s="1"/>
  <c r="G636" i="31" s="1"/>
  <c r="H639" i="31"/>
  <c r="H638" i="31" s="1"/>
  <c r="H637" i="31" s="1"/>
  <c r="H636" i="31" s="1"/>
  <c r="F643" i="31"/>
  <c r="F642" i="31" s="1"/>
  <c r="F641" i="31" s="1"/>
  <c r="F644" i="31"/>
  <c r="G644" i="31"/>
  <c r="G643" i="31" s="1"/>
  <c r="G642" i="31" s="1"/>
  <c r="G641" i="31" s="1"/>
  <c r="H644" i="31"/>
  <c r="H643" i="31" s="1"/>
  <c r="H642" i="31" s="1"/>
  <c r="H641" i="31" s="1"/>
  <c r="F648" i="31"/>
  <c r="F647" i="31" s="1"/>
  <c r="F646" i="31" s="1"/>
  <c r="F649" i="31"/>
  <c r="G649" i="31"/>
  <c r="H649" i="31"/>
  <c r="H648" i="31" s="1"/>
  <c r="H647" i="31" s="1"/>
  <c r="H646" i="31" s="1"/>
  <c r="F651" i="31"/>
  <c r="G651" i="31"/>
  <c r="H651" i="31"/>
  <c r="F654" i="31"/>
  <c r="F653" i="31" s="1"/>
  <c r="F655" i="31"/>
  <c r="F656" i="31"/>
  <c r="G656" i="31"/>
  <c r="G655" i="31" s="1"/>
  <c r="G654" i="31" s="1"/>
  <c r="G653" i="31" s="1"/>
  <c r="H656" i="31"/>
  <c r="F658" i="31"/>
  <c r="G658" i="31"/>
  <c r="H658" i="31"/>
  <c r="G662" i="31"/>
  <c r="G661" i="31" s="1"/>
  <c r="G660" i="31" s="1"/>
  <c r="F663" i="31"/>
  <c r="F662" i="31" s="1"/>
  <c r="F661" i="31" s="1"/>
  <c r="F660" i="31" s="1"/>
  <c r="G663" i="31"/>
  <c r="H663" i="31"/>
  <c r="H662" i="31" s="1"/>
  <c r="H661" i="31" s="1"/>
  <c r="H660" i="31" s="1"/>
  <c r="G667" i="31"/>
  <c r="G666" i="31" s="1"/>
  <c r="G665" i="31" s="1"/>
  <c r="F668" i="31"/>
  <c r="F667" i="31" s="1"/>
  <c r="F666" i="31" s="1"/>
  <c r="F665" i="31" s="1"/>
  <c r="G668" i="31"/>
  <c r="H668" i="31"/>
  <c r="H667" i="31" s="1"/>
  <c r="H666" i="31" s="1"/>
  <c r="H665" i="31" s="1"/>
  <c r="G672" i="31"/>
  <c r="G671" i="31" s="1"/>
  <c r="G670" i="31" s="1"/>
  <c r="F673" i="31"/>
  <c r="F672" i="31" s="1"/>
  <c r="F671" i="31" s="1"/>
  <c r="F670" i="31" s="1"/>
  <c r="G673" i="31"/>
  <c r="H673" i="31"/>
  <c r="H672" i="31" s="1"/>
  <c r="H671" i="31" s="1"/>
  <c r="H670" i="31" s="1"/>
  <c r="G677" i="31"/>
  <c r="G676" i="31" s="1"/>
  <c r="G675" i="31" s="1"/>
  <c r="F678" i="31"/>
  <c r="F677" i="31" s="1"/>
  <c r="F676" i="31" s="1"/>
  <c r="F675" i="31" s="1"/>
  <c r="G678" i="31"/>
  <c r="H678" i="31"/>
  <c r="H677" i="31" s="1"/>
  <c r="H676" i="31" s="1"/>
  <c r="H675" i="31" s="1"/>
  <c r="G682" i="31"/>
  <c r="G681" i="31" s="1"/>
  <c r="G680" i="31" s="1"/>
  <c r="F683" i="31"/>
  <c r="F682" i="31" s="1"/>
  <c r="F681" i="31" s="1"/>
  <c r="F680" i="31" s="1"/>
  <c r="G683" i="31"/>
  <c r="H683" i="31"/>
  <c r="H682" i="31" s="1"/>
  <c r="H681" i="31" s="1"/>
  <c r="H680" i="31" s="1"/>
  <c r="G687" i="31"/>
  <c r="G686" i="31" s="1"/>
  <c r="G685" i="31" s="1"/>
  <c r="F688" i="31"/>
  <c r="F687" i="31" s="1"/>
  <c r="F686" i="31" s="1"/>
  <c r="F685" i="31" s="1"/>
  <c r="G688" i="31"/>
  <c r="H688" i="31"/>
  <c r="H687" i="31" s="1"/>
  <c r="H686" i="31" s="1"/>
  <c r="H685" i="31" s="1"/>
  <c r="G692" i="31"/>
  <c r="G691" i="31" s="1"/>
  <c r="G690" i="31" s="1"/>
  <c r="F693" i="31"/>
  <c r="F692" i="31" s="1"/>
  <c r="F691" i="31" s="1"/>
  <c r="F690" i="31" s="1"/>
  <c r="G693" i="31"/>
  <c r="H693" i="31"/>
  <c r="H692" i="31" s="1"/>
  <c r="H691" i="31" s="1"/>
  <c r="H690" i="31" s="1"/>
  <c r="F695" i="31"/>
  <c r="F696" i="31"/>
  <c r="F697" i="31"/>
  <c r="G697" i="31"/>
  <c r="G696" i="31" s="1"/>
  <c r="G695" i="31" s="1"/>
  <c r="F698" i="31"/>
  <c r="G698" i="31"/>
  <c r="H698" i="31"/>
  <c r="H697" i="31" s="1"/>
  <c r="H696" i="31" s="1"/>
  <c r="H695" i="31" s="1"/>
  <c r="F700" i="31"/>
  <c r="F701" i="31"/>
  <c r="G701" i="31"/>
  <c r="G700" i="31" s="1"/>
  <c r="F702" i="31"/>
  <c r="G702" i="31"/>
  <c r="F703" i="31"/>
  <c r="G703" i="31"/>
  <c r="H703" i="31"/>
  <c r="H702" i="31" s="1"/>
  <c r="H701" i="31" s="1"/>
  <c r="H700" i="31" s="1"/>
  <c r="F706" i="31"/>
  <c r="F705" i="31" s="1"/>
  <c r="G706" i="31"/>
  <c r="G705" i="31" s="1"/>
  <c r="F707" i="31"/>
  <c r="G707" i="31"/>
  <c r="H707" i="31"/>
  <c r="H706" i="31" s="1"/>
  <c r="H705" i="31" s="1"/>
  <c r="F708" i="31"/>
  <c r="G708" i="31"/>
  <c r="H708" i="31"/>
  <c r="G711" i="31"/>
  <c r="G710" i="31" s="1"/>
  <c r="G712" i="31"/>
  <c r="H712" i="31"/>
  <c r="H711" i="31" s="1"/>
  <c r="H710" i="31" s="1"/>
  <c r="F713" i="31"/>
  <c r="F712" i="31" s="1"/>
  <c r="F711" i="31" s="1"/>
  <c r="F710" i="31" s="1"/>
  <c r="G713" i="31"/>
  <c r="H713" i="31"/>
  <c r="G716" i="31"/>
  <c r="G715" i="31" s="1"/>
  <c r="G717" i="31"/>
  <c r="H717" i="31"/>
  <c r="H716" i="31" s="1"/>
  <c r="H715" i="31" s="1"/>
  <c r="F718" i="31"/>
  <c r="F717" i="31" s="1"/>
  <c r="F716" i="31" s="1"/>
  <c r="F715" i="31" s="1"/>
  <c r="G718" i="31"/>
  <c r="H718" i="31"/>
  <c r="G721" i="31"/>
  <c r="G720" i="31" s="1"/>
  <c r="G722" i="31"/>
  <c r="H722" i="31"/>
  <c r="H721" i="31" s="1"/>
  <c r="H720" i="31" s="1"/>
  <c r="F723" i="31"/>
  <c r="F722" i="31" s="1"/>
  <c r="F721" i="31" s="1"/>
  <c r="F720" i="31" s="1"/>
  <c r="G723" i="31"/>
  <c r="H723" i="31"/>
  <c r="G726" i="31"/>
  <c r="G725" i="31" s="1"/>
  <c r="G727" i="31"/>
  <c r="H727" i="31"/>
  <c r="H726" i="31" s="1"/>
  <c r="H725" i="31" s="1"/>
  <c r="F728" i="31"/>
  <c r="F727" i="31" s="1"/>
  <c r="F726" i="31" s="1"/>
  <c r="F725" i="31" s="1"/>
  <c r="G728" i="31"/>
  <c r="H728" i="31"/>
  <c r="F730" i="31"/>
  <c r="F735" i="31"/>
  <c r="F734" i="31" s="1"/>
  <c r="F733" i="31" s="1"/>
  <c r="F732" i="31" s="1"/>
  <c r="F731" i="31" s="1"/>
  <c r="G735" i="31"/>
  <c r="G734" i="31" s="1"/>
  <c r="G733" i="31" s="1"/>
  <c r="G732" i="31" s="1"/>
  <c r="G731" i="31" s="1"/>
  <c r="H735" i="31"/>
  <c r="H734" i="31" s="1"/>
  <c r="H733" i="31" s="1"/>
  <c r="H732" i="31" s="1"/>
  <c r="H731" i="31" s="1"/>
  <c r="H738" i="31"/>
  <c r="H737" i="31" s="1"/>
  <c r="F739" i="31"/>
  <c r="F738" i="31" s="1"/>
  <c r="F737" i="31" s="1"/>
  <c r="F740" i="31"/>
  <c r="F741" i="31"/>
  <c r="G741" i="31"/>
  <c r="G740" i="31" s="1"/>
  <c r="G739" i="31" s="1"/>
  <c r="G738" i="31" s="1"/>
  <c r="G737" i="31" s="1"/>
  <c r="H741" i="31"/>
  <c r="H740" i="31" s="1"/>
  <c r="H739" i="31" s="1"/>
  <c r="F744" i="31"/>
  <c r="F743" i="31" s="1"/>
  <c r="F745" i="31"/>
  <c r="H746" i="31"/>
  <c r="H745" i="31" s="1"/>
  <c r="H744" i="31" s="1"/>
  <c r="H743" i="31" s="1"/>
  <c r="H747" i="31"/>
  <c r="F748" i="31"/>
  <c r="F747" i="31" s="1"/>
  <c r="F746" i="31" s="1"/>
  <c r="G748" i="31"/>
  <c r="G747" i="31" s="1"/>
  <c r="G746" i="31" s="1"/>
  <c r="G745" i="31" s="1"/>
  <c r="G744" i="31" s="1"/>
  <c r="G743" i="31" s="1"/>
  <c r="H748" i="31"/>
  <c r="H751" i="31"/>
  <c r="H752" i="31"/>
  <c r="F753" i="31"/>
  <c r="F752" i="31" s="1"/>
  <c r="F751" i="31" s="1"/>
  <c r="F754" i="31"/>
  <c r="G754" i="31"/>
  <c r="G753" i="31" s="1"/>
  <c r="G752" i="31" s="1"/>
  <c r="G751" i="31" s="1"/>
  <c r="F755" i="31"/>
  <c r="G755" i="31"/>
  <c r="H755" i="31"/>
  <c r="H754" i="31" s="1"/>
  <c r="H753" i="31" s="1"/>
  <c r="F758" i="31"/>
  <c r="F757" i="31" s="1"/>
  <c r="F750" i="31" s="1"/>
  <c r="F759" i="31"/>
  <c r="F760" i="31"/>
  <c r="G760" i="31"/>
  <c r="G759" i="31" s="1"/>
  <c r="G758" i="31" s="1"/>
  <c r="G757" i="31" s="1"/>
  <c r="H760" i="31"/>
  <c r="F762" i="31"/>
  <c r="G762" i="31"/>
  <c r="H762" i="31"/>
  <c r="G765" i="31"/>
  <c r="G764" i="31" s="1"/>
  <c r="G766" i="31"/>
  <c r="F768" i="31"/>
  <c r="F767" i="31" s="1"/>
  <c r="F766" i="31" s="1"/>
  <c r="F765" i="31" s="1"/>
  <c r="F764" i="31" s="1"/>
  <c r="F769" i="31"/>
  <c r="G769" i="31"/>
  <c r="G768" i="31" s="1"/>
  <c r="G767" i="31" s="1"/>
  <c r="H769" i="31"/>
  <c r="H768" i="31" s="1"/>
  <c r="H767" i="31" s="1"/>
  <c r="H766" i="31" s="1"/>
  <c r="H765" i="31" s="1"/>
  <c r="H764" i="31" s="1"/>
  <c r="F774" i="31"/>
  <c r="F773" i="31" s="1"/>
  <c r="F772" i="31" s="1"/>
  <c r="F771" i="31" s="1"/>
  <c r="G774" i="31"/>
  <c r="G773" i="31" s="1"/>
  <c r="G772" i="31" s="1"/>
  <c r="G771" i="31" s="1"/>
  <c r="F775" i="31"/>
  <c r="G775" i="31"/>
  <c r="H775" i="31"/>
  <c r="H774" i="31" s="1"/>
  <c r="H773" i="31" s="1"/>
  <c r="H772" i="31" s="1"/>
  <c r="F777" i="31"/>
  <c r="G778" i="31"/>
  <c r="G777" i="31" s="1"/>
  <c r="F779" i="31"/>
  <c r="F778" i="31" s="1"/>
  <c r="F780" i="31"/>
  <c r="G780" i="31"/>
  <c r="G779" i="31" s="1"/>
  <c r="H780" i="31"/>
  <c r="H779" i="31" s="1"/>
  <c r="H778" i="31" s="1"/>
  <c r="H777" i="31" s="1"/>
  <c r="G784" i="31"/>
  <c r="G783" i="31" s="1"/>
  <c r="G785" i="31"/>
  <c r="F786" i="31"/>
  <c r="F785" i="31" s="1"/>
  <c r="F784" i="31" s="1"/>
  <c r="F783" i="31" s="1"/>
  <c r="G786" i="31"/>
  <c r="H786" i="31"/>
  <c r="H785" i="31" s="1"/>
  <c r="H784" i="31" s="1"/>
  <c r="H783" i="31" s="1"/>
  <c r="H790" i="31"/>
  <c r="H789" i="31" s="1"/>
  <c r="H788" i="31" s="1"/>
  <c r="H791" i="31"/>
  <c r="F792" i="31"/>
  <c r="F791" i="31" s="1"/>
  <c r="F790" i="31" s="1"/>
  <c r="F789" i="31" s="1"/>
  <c r="F788" i="31" s="1"/>
  <c r="G792" i="31"/>
  <c r="G791" i="31" s="1"/>
  <c r="G790" i="31" s="1"/>
  <c r="G789" i="31" s="1"/>
  <c r="H792" i="31"/>
  <c r="H793" i="31"/>
  <c r="H794" i="31"/>
  <c r="F795" i="31"/>
  <c r="F794" i="31" s="1"/>
  <c r="F793" i="31" s="1"/>
  <c r="G795" i="31"/>
  <c r="H795" i="31"/>
  <c r="F797" i="31"/>
  <c r="G797" i="31"/>
  <c r="G794" i="31" s="1"/>
  <c r="G793" i="31" s="1"/>
  <c r="H797" i="31"/>
  <c r="G800" i="31"/>
  <c r="G799" i="31" s="1"/>
  <c r="H801" i="31"/>
  <c r="H800" i="31" s="1"/>
  <c r="H799" i="31" s="1"/>
  <c r="F802" i="31"/>
  <c r="F801" i="31" s="1"/>
  <c r="F800" i="31" s="1"/>
  <c r="F799" i="31" s="1"/>
  <c r="G802" i="31"/>
  <c r="G801" i="31" s="1"/>
  <c r="H802" i="31"/>
  <c r="H805" i="31"/>
  <c r="G807" i="31"/>
  <c r="G806" i="31" s="1"/>
  <c r="G808" i="31"/>
  <c r="G805" i="31" s="1"/>
  <c r="H808" i="31"/>
  <c r="H807" i="31" s="1"/>
  <c r="H806" i="31" s="1"/>
  <c r="F809" i="31"/>
  <c r="F808" i="31" s="1"/>
  <c r="G809" i="31"/>
  <c r="H809" i="31"/>
  <c r="F813" i="31"/>
  <c r="F812" i="31" s="1"/>
  <c r="F811" i="31" s="1"/>
  <c r="F810" i="31" s="1"/>
  <c r="G813" i="31"/>
  <c r="H813" i="31"/>
  <c r="H812" i="31" s="1"/>
  <c r="H811" i="31" s="1"/>
  <c r="H810" i="31" s="1"/>
  <c r="F815" i="31"/>
  <c r="G815" i="31"/>
  <c r="G812" i="31" s="1"/>
  <c r="G811" i="31" s="1"/>
  <c r="G810" i="31" s="1"/>
  <c r="H815" i="31"/>
  <c r="F822" i="31"/>
  <c r="F821" i="31" s="1"/>
  <c r="H822" i="31"/>
  <c r="H821" i="31" s="1"/>
  <c r="H820" i="31" s="1"/>
  <c r="H819" i="31" s="1"/>
  <c r="H818" i="31" s="1"/>
  <c r="H817" i="31" s="1"/>
  <c r="F823" i="31"/>
  <c r="G823" i="31"/>
  <c r="G822" i="31" s="1"/>
  <c r="G821" i="31" s="1"/>
  <c r="H823" i="31"/>
  <c r="G825" i="31"/>
  <c r="G824" i="31" s="1"/>
  <c r="F826" i="31"/>
  <c r="F825" i="31" s="1"/>
  <c r="F824" i="31" s="1"/>
  <c r="G826" i="31"/>
  <c r="H826" i="31"/>
  <c r="H825" i="31" s="1"/>
  <c r="H824" i="31" s="1"/>
  <c r="F828" i="31"/>
  <c r="G828" i="31"/>
  <c r="H828" i="31"/>
  <c r="F833" i="31"/>
  <c r="G833" i="31"/>
  <c r="G832" i="31" s="1"/>
  <c r="G831" i="31" s="1"/>
  <c r="G830" i="31" s="1"/>
  <c r="H833" i="31"/>
  <c r="F837" i="31"/>
  <c r="F836" i="31" s="1"/>
  <c r="F835" i="31" s="1"/>
  <c r="F832" i="31" s="1"/>
  <c r="F831" i="31" s="1"/>
  <c r="F830" i="31" s="1"/>
  <c r="G837" i="31"/>
  <c r="H837" i="31"/>
  <c r="H836" i="31" s="1"/>
  <c r="H835" i="31" s="1"/>
  <c r="H832" i="31" s="1"/>
  <c r="H831" i="31" s="1"/>
  <c r="H830" i="31" s="1"/>
  <c r="F839" i="31"/>
  <c r="G839" i="31"/>
  <c r="G836" i="31" s="1"/>
  <c r="G835" i="31" s="1"/>
  <c r="H839" i="31"/>
  <c r="G844" i="31"/>
  <c r="G843" i="31" s="1"/>
  <c r="F845" i="31"/>
  <c r="F844" i="31" s="1"/>
  <c r="F843" i="31" s="1"/>
  <c r="G845" i="31"/>
  <c r="H845" i="31"/>
  <c r="H844" i="31" s="1"/>
  <c r="H843" i="31" s="1"/>
  <c r="G849" i="31"/>
  <c r="G848" i="31" s="1"/>
  <c r="G847" i="31" s="1"/>
  <c r="F850" i="31"/>
  <c r="F849" i="31" s="1"/>
  <c r="F848" i="31" s="1"/>
  <c r="F847" i="31" s="1"/>
  <c r="G850" i="31"/>
  <c r="H850" i="31"/>
  <c r="H849" i="31" s="1"/>
  <c r="H848" i="31" s="1"/>
  <c r="H847" i="31" s="1"/>
  <c r="F852" i="31"/>
  <c r="G852" i="31"/>
  <c r="H852" i="31"/>
  <c r="F858" i="31"/>
  <c r="F857" i="31" s="1"/>
  <c r="F856" i="31" s="1"/>
  <c r="F855" i="31" s="1"/>
  <c r="G858" i="31"/>
  <c r="G857" i="31" s="1"/>
  <c r="G856" i="31" s="1"/>
  <c r="G855" i="31" s="1"/>
  <c r="H858" i="31"/>
  <c r="H857" i="31" s="1"/>
  <c r="H856" i="31" s="1"/>
  <c r="H855" i="31" s="1"/>
  <c r="F863" i="31"/>
  <c r="F862" i="31" s="1"/>
  <c r="F861" i="31" s="1"/>
  <c r="F860" i="31" s="1"/>
  <c r="G863" i="31"/>
  <c r="G862" i="31" s="1"/>
  <c r="G861" i="31" s="1"/>
  <c r="G860" i="31" s="1"/>
  <c r="H863" i="31"/>
  <c r="F865" i="31"/>
  <c r="G865" i="31"/>
  <c r="F866" i="31"/>
  <c r="G866" i="31"/>
  <c r="H866" i="31"/>
  <c r="H865" i="31" s="1"/>
  <c r="F867" i="31"/>
  <c r="G867" i="31"/>
  <c r="H867" i="31"/>
  <c r="H871" i="31"/>
  <c r="H870" i="31" s="1"/>
  <c r="H869" i="31" s="1"/>
  <c r="F872" i="31"/>
  <c r="F871" i="31" s="1"/>
  <c r="F870" i="31" s="1"/>
  <c r="F869" i="31" s="1"/>
  <c r="G872" i="31"/>
  <c r="G871" i="31" s="1"/>
  <c r="G870" i="31" s="1"/>
  <c r="G869" i="31" s="1"/>
  <c r="H872" i="31"/>
  <c r="F874" i="31"/>
  <c r="G874" i="31"/>
  <c r="H874" i="31"/>
  <c r="F876" i="31"/>
  <c r="G876" i="31"/>
  <c r="H876" i="31"/>
  <c r="F880" i="31"/>
  <c r="F879" i="31" s="1"/>
  <c r="F878" i="31" s="1"/>
  <c r="F881" i="31"/>
  <c r="G881" i="31"/>
  <c r="G880" i="31" s="1"/>
  <c r="G879" i="31" s="1"/>
  <c r="G878" i="31" s="1"/>
  <c r="H881" i="31"/>
  <c r="H880" i="31" s="1"/>
  <c r="H879" i="31" s="1"/>
  <c r="H878" i="31" s="1"/>
  <c r="F885" i="31"/>
  <c r="F884" i="31" s="1"/>
  <c r="F883" i="31" s="1"/>
  <c r="F886" i="31"/>
  <c r="G886" i="31"/>
  <c r="G885" i="31" s="1"/>
  <c r="G884" i="31" s="1"/>
  <c r="G883" i="31" s="1"/>
  <c r="H886" i="31"/>
  <c r="H885" i="31" s="1"/>
  <c r="H884" i="31" s="1"/>
  <c r="H883" i="31" s="1"/>
  <c r="F890" i="31"/>
  <c r="F889" i="31" s="1"/>
  <c r="F888" i="31" s="1"/>
  <c r="F891" i="31"/>
  <c r="G891" i="31"/>
  <c r="G890" i="31" s="1"/>
  <c r="G889" i="31" s="1"/>
  <c r="G888" i="31" s="1"/>
  <c r="H891" i="31"/>
  <c r="F893" i="31"/>
  <c r="G893" i="31"/>
  <c r="H893" i="31"/>
  <c r="H890" i="31" s="1"/>
  <c r="H889" i="31" s="1"/>
  <c r="H888" i="31" s="1"/>
  <c r="F895" i="31"/>
  <c r="G895" i="31"/>
  <c r="H895" i="31"/>
  <c r="F901" i="31"/>
  <c r="F900" i="31" s="1"/>
  <c r="F899" i="31" s="1"/>
  <c r="F898" i="31" s="1"/>
  <c r="F897" i="31" s="1"/>
  <c r="G901" i="31"/>
  <c r="G900" i="31" s="1"/>
  <c r="G899" i="31" s="1"/>
  <c r="G898" i="31" s="1"/>
  <c r="G897" i="31" s="1"/>
  <c r="H901" i="31"/>
  <c r="H900" i="31" s="1"/>
  <c r="H899" i="31" s="1"/>
  <c r="H898" i="31" s="1"/>
  <c r="H897" i="31" s="1"/>
  <c r="F905" i="31"/>
  <c r="F904" i="31" s="1"/>
  <c r="F903" i="31" s="1"/>
  <c r="F902" i="31" s="1"/>
  <c r="G905" i="31"/>
  <c r="G904" i="31" s="1"/>
  <c r="G903" i="31" s="1"/>
  <c r="G902" i="31" s="1"/>
  <c r="H905" i="31"/>
  <c r="H904" i="31" s="1"/>
  <c r="H903" i="31" s="1"/>
  <c r="H902" i="31" s="1"/>
  <c r="F910" i="31"/>
  <c r="F909" i="31" s="1"/>
  <c r="F908" i="31" s="1"/>
  <c r="F907" i="31" s="1"/>
  <c r="G910" i="31"/>
  <c r="G909" i="31" s="1"/>
  <c r="G908" i="31" s="1"/>
  <c r="G907" i="31" s="1"/>
  <c r="H910" i="31"/>
  <c r="H909" i="31" s="1"/>
  <c r="H908" i="31" s="1"/>
  <c r="H907" i="31" s="1"/>
  <c r="F915" i="31"/>
  <c r="F914" i="31" s="1"/>
  <c r="F913" i="31" s="1"/>
  <c r="F912" i="31" s="1"/>
  <c r="G915" i="31"/>
  <c r="G914" i="31" s="1"/>
  <c r="G913" i="31" s="1"/>
  <c r="G912" i="31" s="1"/>
  <c r="H915" i="31"/>
  <c r="H914" i="31" s="1"/>
  <c r="H913" i="31" s="1"/>
  <c r="H912" i="31" s="1"/>
  <c r="F921" i="31"/>
  <c r="F920" i="31" s="1"/>
  <c r="F919" i="31" s="1"/>
  <c r="F918" i="31" s="1"/>
  <c r="G921" i="31"/>
  <c r="G920" i="31" s="1"/>
  <c r="G919" i="31" s="1"/>
  <c r="G918" i="31" s="1"/>
  <c r="H921" i="31"/>
  <c r="H920" i="31" s="1"/>
  <c r="H919" i="31" s="1"/>
  <c r="H918" i="31" s="1"/>
  <c r="F926" i="31"/>
  <c r="F925" i="31" s="1"/>
  <c r="F924" i="31" s="1"/>
  <c r="F923" i="31" s="1"/>
  <c r="F927" i="31"/>
  <c r="G927" i="31"/>
  <c r="G926" i="31" s="1"/>
  <c r="G925" i="31" s="1"/>
  <c r="G924" i="31" s="1"/>
  <c r="G923" i="31" s="1"/>
  <c r="H927" i="31"/>
  <c r="H926" i="31" s="1"/>
  <c r="H925" i="31" s="1"/>
  <c r="H924" i="31" s="1"/>
  <c r="H923" i="31" s="1"/>
  <c r="F930" i="31"/>
  <c r="F929" i="31" s="1"/>
  <c r="F928" i="31" s="1"/>
  <c r="F931" i="31"/>
  <c r="G931" i="31"/>
  <c r="G930" i="31" s="1"/>
  <c r="G929" i="31" s="1"/>
  <c r="G928" i="31" s="1"/>
  <c r="H931" i="31"/>
  <c r="H930" i="31" s="1"/>
  <c r="H929" i="31" s="1"/>
  <c r="H928" i="31" s="1"/>
  <c r="G936" i="31"/>
  <c r="G935" i="31" s="1"/>
  <c r="G934" i="31" s="1"/>
  <c r="G933" i="31" s="1"/>
  <c r="G937" i="31"/>
  <c r="H937" i="31"/>
  <c r="H936" i="31" s="1"/>
  <c r="H935" i="31" s="1"/>
  <c r="H934" i="31" s="1"/>
  <c r="H933" i="31" s="1"/>
  <c r="F938" i="31"/>
  <c r="F937" i="31" s="1"/>
  <c r="F936" i="31" s="1"/>
  <c r="F935" i="31" s="1"/>
  <c r="F934" i="31" s="1"/>
  <c r="F933" i="31" s="1"/>
  <c r="G938" i="31"/>
  <c r="H938" i="31"/>
  <c r="H941" i="31"/>
  <c r="H940" i="31" s="1"/>
  <c r="H939" i="31" s="1"/>
  <c r="F942" i="31"/>
  <c r="F941" i="31" s="1"/>
  <c r="F940" i="31" s="1"/>
  <c r="F939" i="31" s="1"/>
  <c r="G942" i="31"/>
  <c r="G941" i="31" s="1"/>
  <c r="G940" i="31" s="1"/>
  <c r="G939" i="31" s="1"/>
  <c r="H942" i="31"/>
  <c r="H946" i="31"/>
  <c r="H945" i="31" s="1"/>
  <c r="H944" i="31" s="1"/>
  <c r="F947" i="31"/>
  <c r="F946" i="31" s="1"/>
  <c r="F945" i="31" s="1"/>
  <c r="F944" i="31" s="1"/>
  <c r="G947" i="31"/>
  <c r="G946" i="31" s="1"/>
  <c r="G945" i="31" s="1"/>
  <c r="G944" i="31" s="1"/>
  <c r="H947" i="31"/>
  <c r="H951" i="31"/>
  <c r="H950" i="31" s="1"/>
  <c r="H949" i="31" s="1"/>
  <c r="H952" i="31"/>
  <c r="F953" i="31"/>
  <c r="F952" i="31" s="1"/>
  <c r="F951" i="31" s="1"/>
  <c r="F950" i="31" s="1"/>
  <c r="F949" i="31" s="1"/>
  <c r="G953" i="31"/>
  <c r="G952" i="31" s="1"/>
  <c r="G951" i="31" s="1"/>
  <c r="G950" i="31" s="1"/>
  <c r="G949" i="31" s="1"/>
  <c r="H953" i="31"/>
  <c r="H956" i="31"/>
  <c r="H955" i="31" s="1"/>
  <c r="H957" i="31"/>
  <c r="F958" i="31"/>
  <c r="F957" i="31" s="1"/>
  <c r="F956" i="31" s="1"/>
  <c r="F955" i="31" s="1"/>
  <c r="H958" i="31"/>
  <c r="F959" i="31"/>
  <c r="G959" i="31"/>
  <c r="G958" i="31" s="1"/>
  <c r="G957" i="31" s="1"/>
  <c r="G956" i="31" s="1"/>
  <c r="G955" i="31" s="1"/>
  <c r="H959" i="31"/>
  <c r="F963" i="31"/>
  <c r="F962" i="31" s="1"/>
  <c r="F961" i="31" s="1"/>
  <c r="F964" i="31"/>
  <c r="G964" i="31"/>
  <c r="G963" i="31" s="1"/>
  <c r="G962" i="31" s="1"/>
  <c r="G961" i="31" s="1"/>
  <c r="H964" i="31"/>
  <c r="H963" i="31" s="1"/>
  <c r="H962" i="31" s="1"/>
  <c r="H961" i="31" s="1"/>
  <c r="F842" i="31" l="1"/>
  <c r="F841" i="31" s="1"/>
  <c r="F550" i="31"/>
  <c r="H862" i="31"/>
  <c r="H861" i="31" s="1"/>
  <c r="H860" i="31" s="1"/>
  <c r="H854" i="31" s="1"/>
  <c r="G854" i="31"/>
  <c r="G842" i="31"/>
  <c r="G841" i="31" s="1"/>
  <c r="G804" i="31"/>
  <c r="G782" i="31" s="1"/>
  <c r="F854" i="31"/>
  <c r="H842" i="31"/>
  <c r="H841" i="31" s="1"/>
  <c r="F820" i="31"/>
  <c r="F819" i="31" s="1"/>
  <c r="F818" i="31" s="1"/>
  <c r="F817" i="31" s="1"/>
  <c r="G788" i="31"/>
  <c r="G820" i="31"/>
  <c r="G819" i="31" s="1"/>
  <c r="G818" i="31" s="1"/>
  <c r="G817" i="31" s="1"/>
  <c r="H550" i="31"/>
  <c r="G550" i="31"/>
  <c r="G730" i="31"/>
  <c r="H804" i="31"/>
  <c r="H782" i="31" s="1"/>
  <c r="H771" i="31"/>
  <c r="G750" i="31"/>
  <c r="H490" i="31"/>
  <c r="H489" i="31" s="1"/>
  <c r="G476" i="31"/>
  <c r="G475" i="31" s="1"/>
  <c r="G474" i="31" s="1"/>
  <c r="H393" i="31"/>
  <c r="H285" i="31"/>
  <c r="F74" i="31"/>
  <c r="F805" i="31"/>
  <c r="F804" i="31" s="1"/>
  <c r="F782" i="31" s="1"/>
  <c r="F807" i="31"/>
  <c r="F806" i="31" s="1"/>
  <c r="H507" i="31"/>
  <c r="H450" i="31"/>
  <c r="F579" i="31"/>
  <c r="F578" i="31" s="1"/>
  <c r="F577" i="31" s="1"/>
  <c r="F576" i="31" s="1"/>
  <c r="F450" i="31"/>
  <c r="G143" i="31"/>
  <c r="H143" i="31"/>
  <c r="H759" i="31"/>
  <c r="H758" i="31" s="1"/>
  <c r="H757" i="31" s="1"/>
  <c r="H750" i="31" s="1"/>
  <c r="H730" i="31" s="1"/>
  <c r="G648" i="31"/>
  <c r="G647" i="31" s="1"/>
  <c r="G646" i="31" s="1"/>
  <c r="G620" i="31" s="1"/>
  <c r="H523" i="31"/>
  <c r="H522" i="31" s="1"/>
  <c r="H521" i="31" s="1"/>
  <c r="H520" i="31" s="1"/>
  <c r="G510" i="31"/>
  <c r="G509" i="31" s="1"/>
  <c r="G508" i="31" s="1"/>
  <c r="G507" i="31" s="1"/>
  <c r="G489" i="31" s="1"/>
  <c r="F484" i="31"/>
  <c r="F483" i="31" s="1"/>
  <c r="F482" i="31" s="1"/>
  <c r="F476" i="31" s="1"/>
  <c r="F475" i="31" s="1"/>
  <c r="F474" i="31" s="1"/>
  <c r="F317" i="31"/>
  <c r="H655" i="31"/>
  <c r="H654" i="31" s="1"/>
  <c r="H653" i="31" s="1"/>
  <c r="H620" i="31" s="1"/>
  <c r="F510" i="31"/>
  <c r="F509" i="31" s="1"/>
  <c r="F508" i="31" s="1"/>
  <c r="F507" i="31" s="1"/>
  <c r="F490" i="31"/>
  <c r="G393" i="31"/>
  <c r="G392" i="31" s="1"/>
  <c r="H232" i="31"/>
  <c r="G355" i="31"/>
  <c r="G317" i="31"/>
  <c r="G286" i="31" s="1"/>
  <c r="G285" i="31" s="1"/>
  <c r="F286" i="31"/>
  <c r="F16" i="31"/>
  <c r="F15" i="31" s="1"/>
  <c r="G450" i="31"/>
  <c r="F434" i="31"/>
  <c r="F355" i="31"/>
  <c r="F341" i="31"/>
  <c r="F340" i="31" s="1"/>
  <c r="F339" i="31" s="1"/>
  <c r="F328" i="31" s="1"/>
  <c r="G232" i="31"/>
  <c r="G74" i="31"/>
  <c r="G16" i="31"/>
  <c r="G15" i="31" s="1"/>
  <c r="H16" i="31"/>
  <c r="H15" i="31" s="1"/>
  <c r="G348" i="31"/>
  <c r="G347" i="31" s="1"/>
  <c r="G346" i="31" s="1"/>
  <c r="G328" i="31" s="1"/>
  <c r="F232" i="31"/>
  <c r="F210" i="31"/>
  <c r="F209" i="31" s="1"/>
  <c r="F208" i="31" s="1"/>
  <c r="F190" i="31"/>
  <c r="F189" i="31" s="1"/>
  <c r="F143" i="31" s="1"/>
  <c r="H97" i="31"/>
  <c r="H96" i="31" s="1"/>
  <c r="H95" i="31" s="1"/>
  <c r="H94" i="31" s="1"/>
  <c r="H74" i="31" s="1"/>
  <c r="F392" i="31" l="1"/>
  <c r="G14" i="31"/>
  <c r="F285" i="31"/>
  <c r="F14" i="31" s="1"/>
  <c r="F489" i="31"/>
  <c r="H392" i="31"/>
  <c r="H14" i="31" s="1"/>
  <c r="G27" i="28" l="1"/>
  <c r="F317" i="21"/>
  <c r="F400" i="21"/>
  <c r="F394" i="21"/>
  <c r="H385" i="21"/>
  <c r="G385" i="21"/>
  <c r="F385" i="21"/>
  <c r="H376" i="21"/>
  <c r="G376" i="21"/>
  <c r="F376" i="21"/>
  <c r="H281" i="21"/>
  <c r="G281" i="21"/>
  <c r="F281" i="21"/>
  <c r="H135" i="21"/>
  <c r="G135" i="21"/>
  <c r="F135" i="21"/>
  <c r="H748" i="21"/>
  <c r="G748" i="21"/>
  <c r="F748" i="21"/>
  <c r="H439" i="21"/>
  <c r="G439" i="21"/>
  <c r="F439" i="21"/>
  <c r="H403" i="21"/>
  <c r="G403" i="21"/>
  <c r="F403" i="21"/>
  <c r="I730" i="20"/>
  <c r="H730" i="20"/>
  <c r="G454" i="20"/>
  <c r="G448" i="20"/>
  <c r="I439" i="20"/>
  <c r="H439" i="20"/>
  <c r="G439" i="20"/>
  <c r="I430" i="20"/>
  <c r="H430" i="20"/>
  <c r="G430" i="20"/>
  <c r="I151" i="20"/>
  <c r="H151" i="20"/>
  <c r="G151" i="20"/>
  <c r="G712" i="20"/>
  <c r="I47" i="20" l="1"/>
  <c r="H47" i="20"/>
  <c r="G47" i="20"/>
  <c r="I792" i="20"/>
  <c r="H792" i="20"/>
  <c r="G792" i="20"/>
  <c r="I457" i="20"/>
  <c r="H457" i="20"/>
  <c r="G457" i="20"/>
  <c r="G18" i="28" l="1"/>
  <c r="E27" i="28"/>
  <c r="E18" i="28"/>
  <c r="C18" i="28"/>
  <c r="C27" i="28"/>
  <c r="E37" i="14"/>
  <c r="E33" i="14"/>
  <c r="D33" i="14"/>
  <c r="D37" i="14"/>
  <c r="C37" i="14"/>
  <c r="C33" i="14"/>
  <c r="E19" i="14"/>
  <c r="E17" i="14"/>
  <c r="D19" i="14"/>
  <c r="D17" i="14"/>
  <c r="C19" i="14"/>
  <c r="C17" i="14"/>
  <c r="E36" i="14" l="1"/>
  <c r="E35" i="14" s="1"/>
  <c r="E34" i="14" s="1"/>
  <c r="E32" i="14"/>
  <c r="E31" i="14" s="1"/>
  <c r="E30" i="14" s="1"/>
  <c r="C25" i="14"/>
  <c r="C26" i="14"/>
  <c r="D27" i="14"/>
  <c r="C27" i="14"/>
  <c r="D36" i="14"/>
  <c r="D35" i="14" s="1"/>
  <c r="D34" i="14" s="1"/>
  <c r="D32" i="14"/>
  <c r="D31" i="14" s="1"/>
  <c r="D30" i="14" s="1"/>
  <c r="E27" i="14"/>
  <c r="E26" i="14" s="1"/>
  <c r="E25" i="14" s="1"/>
  <c r="E24" i="14"/>
  <c r="E23" i="14"/>
  <c r="E21" i="14"/>
  <c r="C20" i="14"/>
  <c r="E18" i="14"/>
  <c r="E16" i="14"/>
  <c r="D18" i="14"/>
  <c r="D24" i="14"/>
  <c r="D23" i="14"/>
  <c r="D20" i="14" s="1"/>
  <c r="D21" i="14"/>
  <c r="D16" i="14"/>
  <c r="C18" i="14"/>
  <c r="C24" i="14"/>
  <c r="D14" i="27"/>
  <c r="E19" i="27"/>
  <c r="F19" i="27"/>
  <c r="D19" i="27"/>
  <c r="E17" i="27"/>
  <c r="E15" i="27" s="1"/>
  <c r="E14" i="27" s="1"/>
  <c r="F17" i="27"/>
  <c r="F15" i="27" s="1"/>
  <c r="F14" i="27" s="1"/>
  <c r="D17" i="27"/>
  <c r="D15" i="27" s="1"/>
  <c r="H747" i="21"/>
  <c r="H746" i="21" s="1"/>
  <c r="H745" i="21" s="1"/>
  <c r="H744" i="21" s="1"/>
  <c r="H743" i="21" s="1"/>
  <c r="G747" i="21"/>
  <c r="G746" i="21" s="1"/>
  <c r="G745" i="21" s="1"/>
  <c r="G744" i="21" s="1"/>
  <c r="G743" i="21" s="1"/>
  <c r="F747" i="21"/>
  <c r="F746" i="21" s="1"/>
  <c r="F745" i="21" s="1"/>
  <c r="F744" i="21" s="1"/>
  <c r="F743" i="21" s="1"/>
  <c r="H741" i="21"/>
  <c r="H740" i="21" s="1"/>
  <c r="H739" i="21" s="1"/>
  <c r="H738" i="21" s="1"/>
  <c r="H737" i="21" s="1"/>
  <c r="G741" i="21"/>
  <c r="G740" i="21" s="1"/>
  <c r="G739" i="21" s="1"/>
  <c r="G738" i="21" s="1"/>
  <c r="G737" i="21" s="1"/>
  <c r="F741" i="21"/>
  <c r="F740" i="21" s="1"/>
  <c r="F739" i="21" s="1"/>
  <c r="F738" i="21" s="1"/>
  <c r="F737" i="21" s="1"/>
  <c r="H735" i="21"/>
  <c r="G735" i="21"/>
  <c r="F735" i="21"/>
  <c r="H733" i="21"/>
  <c r="G733" i="21"/>
  <c r="F733" i="21"/>
  <c r="H730" i="21"/>
  <c r="H729" i="21" s="1"/>
  <c r="H728" i="21" s="1"/>
  <c r="G730" i="21"/>
  <c r="G729" i="21" s="1"/>
  <c r="G728" i="21" s="1"/>
  <c r="F730" i="21"/>
  <c r="F729" i="21" s="1"/>
  <c r="F728" i="21" s="1"/>
  <c r="H724" i="21"/>
  <c r="H723" i="21" s="1"/>
  <c r="H722" i="21" s="1"/>
  <c r="H721" i="21" s="1"/>
  <c r="H720" i="21" s="1"/>
  <c r="G724" i="21"/>
  <c r="G723" i="21" s="1"/>
  <c r="G722" i="21" s="1"/>
  <c r="G721" i="21" s="1"/>
  <c r="G720" i="21" s="1"/>
  <c r="F724" i="21"/>
  <c r="F723" i="21" s="1"/>
  <c r="F722" i="21" s="1"/>
  <c r="F721" i="21" s="1"/>
  <c r="F720" i="21" s="1"/>
  <c r="H718" i="21"/>
  <c r="H717" i="21" s="1"/>
  <c r="H716" i="21" s="1"/>
  <c r="G718" i="21"/>
  <c r="G717" i="21" s="1"/>
  <c r="G716" i="21" s="1"/>
  <c r="F718" i="21"/>
  <c r="F717" i="21" s="1"/>
  <c r="F716" i="21" s="1"/>
  <c r="H711" i="21"/>
  <c r="H710" i="21" s="1"/>
  <c r="H709" i="21" s="1"/>
  <c r="H708" i="21" s="1"/>
  <c r="H707" i="21" s="1"/>
  <c r="G711" i="21"/>
  <c r="G710" i="21" s="1"/>
  <c r="G709" i="21" s="1"/>
  <c r="G708" i="21" s="1"/>
  <c r="G707" i="21" s="1"/>
  <c r="F711" i="21"/>
  <c r="F710" i="21" s="1"/>
  <c r="F709" i="21" s="1"/>
  <c r="F708" i="21" s="1"/>
  <c r="F707" i="21" s="1"/>
  <c r="H705" i="21"/>
  <c r="H704" i="21" s="1"/>
  <c r="G705" i="21"/>
  <c r="G704" i="21" s="1"/>
  <c r="F705" i="21"/>
  <c r="F704" i="21" s="1"/>
  <c r="H702" i="21"/>
  <c r="H701" i="21" s="1"/>
  <c r="G702" i="21"/>
  <c r="G701" i="21" s="1"/>
  <c r="F702" i="21"/>
  <c r="F701" i="21" s="1"/>
  <c r="H697" i="21"/>
  <c r="H696" i="21" s="1"/>
  <c r="G697" i="21"/>
  <c r="G696" i="21" s="1"/>
  <c r="F697" i="21"/>
  <c r="F696" i="21" s="1"/>
  <c r="H694" i="21"/>
  <c r="H693" i="21" s="1"/>
  <c r="G694" i="21"/>
  <c r="G693" i="21" s="1"/>
  <c r="F694" i="21"/>
  <c r="F693" i="21" s="1"/>
  <c r="H689" i="21"/>
  <c r="H688" i="21" s="1"/>
  <c r="H687" i="21" s="1"/>
  <c r="G689" i="21"/>
  <c r="G688" i="21" s="1"/>
  <c r="G687" i="21" s="1"/>
  <c r="F689" i="21"/>
  <c r="F688" i="21" s="1"/>
  <c r="F687" i="21" s="1"/>
  <c r="H684" i="21"/>
  <c r="H683" i="21" s="1"/>
  <c r="H682" i="21" s="1"/>
  <c r="H681" i="21" s="1"/>
  <c r="H680" i="21" s="1"/>
  <c r="G684" i="21"/>
  <c r="G683" i="21" s="1"/>
  <c r="G682" i="21" s="1"/>
  <c r="G681" i="21" s="1"/>
  <c r="G680" i="21" s="1"/>
  <c r="F684" i="21"/>
  <c r="F683" i="21" s="1"/>
  <c r="F682" i="21" s="1"/>
  <c r="F681" i="21" s="1"/>
  <c r="F680" i="21" s="1"/>
  <c r="H677" i="21"/>
  <c r="G677" i="21"/>
  <c r="F677" i="21"/>
  <c r="H675" i="21"/>
  <c r="G675" i="21"/>
  <c r="F675" i="21"/>
  <c r="G673" i="21"/>
  <c r="G672" i="21" s="1"/>
  <c r="G671" i="21" s="1"/>
  <c r="H672" i="21"/>
  <c r="H671" i="21" s="1"/>
  <c r="F672" i="21"/>
  <c r="F671" i="21" s="1"/>
  <c r="G670" i="21"/>
  <c r="G669" i="21" s="1"/>
  <c r="G668" i="21" s="1"/>
  <c r="H669" i="21"/>
  <c r="H668" i="21" s="1"/>
  <c r="F669" i="21"/>
  <c r="F668" i="21" s="1"/>
  <c r="H665" i="21"/>
  <c r="G665" i="21"/>
  <c r="F665" i="21"/>
  <c r="H663" i="21"/>
  <c r="G663" i="21"/>
  <c r="F663" i="21"/>
  <c r="H661" i="21"/>
  <c r="H660" i="21" s="1"/>
  <c r="H659" i="21" s="1"/>
  <c r="G661" i="21"/>
  <c r="G660" i="21" s="1"/>
  <c r="G659" i="21" s="1"/>
  <c r="F661" i="21"/>
  <c r="F660" i="21" s="1"/>
  <c r="F659" i="21" s="1"/>
  <c r="H654" i="21"/>
  <c r="H653" i="21" s="1"/>
  <c r="G654" i="21"/>
  <c r="G653" i="21" s="1"/>
  <c r="F654" i="21"/>
  <c r="F653" i="21" s="1"/>
  <c r="H651" i="21"/>
  <c r="H650" i="21" s="1"/>
  <c r="G651" i="21"/>
  <c r="G650" i="21" s="1"/>
  <c r="F651" i="21"/>
  <c r="F650" i="21" s="1"/>
  <c r="H648" i="21"/>
  <c r="H647" i="21" s="1"/>
  <c r="G648" i="21"/>
  <c r="G647" i="21" s="1"/>
  <c r="F648" i="21"/>
  <c r="F647" i="21" s="1"/>
  <c r="H645" i="21"/>
  <c r="H644" i="21" s="1"/>
  <c r="G645" i="21"/>
  <c r="G644" i="21" s="1"/>
  <c r="F645" i="21"/>
  <c r="F644" i="21" s="1"/>
  <c r="H642" i="21"/>
  <c r="H641" i="21" s="1"/>
  <c r="G642" i="21"/>
  <c r="G641" i="21" s="1"/>
  <c r="F642" i="21"/>
  <c r="F641" i="21" s="1"/>
  <c r="H639" i="21"/>
  <c r="H638" i="21" s="1"/>
  <c r="G639" i="21"/>
  <c r="G638" i="21" s="1"/>
  <c r="F639" i="21"/>
  <c r="F638" i="21" s="1"/>
  <c r="H636" i="21"/>
  <c r="H635" i="21" s="1"/>
  <c r="G636" i="21"/>
  <c r="G635" i="21" s="1"/>
  <c r="F636" i="21"/>
  <c r="F635" i="21" s="1"/>
  <c r="H634" i="21"/>
  <c r="H633" i="21" s="1"/>
  <c r="H632" i="21" s="1"/>
  <c r="G634" i="21"/>
  <c r="G633" i="21" s="1"/>
  <c r="G632" i="21" s="1"/>
  <c r="F634" i="21"/>
  <c r="F633" i="21" s="1"/>
  <c r="F632" i="21" s="1"/>
  <c r="H628" i="21"/>
  <c r="H627" i="21" s="1"/>
  <c r="G628" i="21"/>
  <c r="G627" i="21" s="1"/>
  <c r="F628" i="21"/>
  <c r="F627" i="21" s="1"/>
  <c r="H625" i="21"/>
  <c r="H624" i="21" s="1"/>
  <c r="G625" i="21"/>
  <c r="G624" i="21" s="1"/>
  <c r="F625" i="21"/>
  <c r="F624" i="21" s="1"/>
  <c r="F621" i="21"/>
  <c r="H620" i="21"/>
  <c r="H619" i="21" s="1"/>
  <c r="H618" i="21" s="1"/>
  <c r="G620" i="21"/>
  <c r="G619" i="21" s="1"/>
  <c r="G618" i="21" s="1"/>
  <c r="F620" i="21"/>
  <c r="F619" i="21" s="1"/>
  <c r="F618" i="21" s="1"/>
  <c r="H616" i="21"/>
  <c r="H615" i="21" s="1"/>
  <c r="G616" i="21"/>
  <c r="G615" i="21" s="1"/>
  <c r="F616" i="21"/>
  <c r="F615" i="21" s="1"/>
  <c r="H614" i="21"/>
  <c r="H613" i="21" s="1"/>
  <c r="H612" i="21" s="1"/>
  <c r="H611" i="21" s="1"/>
  <c r="G614" i="21"/>
  <c r="G613" i="21" s="1"/>
  <c r="G612" i="21" s="1"/>
  <c r="G611" i="21" s="1"/>
  <c r="F614" i="21"/>
  <c r="F613" i="21" s="1"/>
  <c r="F612" i="21" s="1"/>
  <c r="F611" i="21" s="1"/>
  <c r="H605" i="21"/>
  <c r="G605" i="21"/>
  <c r="F605" i="21"/>
  <c r="H603" i="21"/>
  <c r="G603" i="21"/>
  <c r="F603" i="21"/>
  <c r="H600" i="21"/>
  <c r="H599" i="21" s="1"/>
  <c r="G600" i="21"/>
  <c r="G599" i="21" s="1"/>
  <c r="F600" i="21"/>
  <c r="F599" i="21" s="1"/>
  <c r="H598" i="21"/>
  <c r="H597" i="21" s="1"/>
  <c r="H596" i="21" s="1"/>
  <c r="G597" i="21"/>
  <c r="G596" i="21" s="1"/>
  <c r="F597" i="21"/>
  <c r="F596" i="21" s="1"/>
  <c r="H595" i="21"/>
  <c r="H594" i="21" s="1"/>
  <c r="H593" i="21" s="1"/>
  <c r="G595" i="21"/>
  <c r="G594" i="21" s="1"/>
  <c r="G593" i="21" s="1"/>
  <c r="F594" i="21"/>
  <c r="F593" i="21" s="1"/>
  <c r="H590" i="21"/>
  <c r="G590" i="21"/>
  <c r="F590" i="21"/>
  <c r="H588" i="21"/>
  <c r="G588" i="21"/>
  <c r="F588" i="21"/>
  <c r="H586" i="21"/>
  <c r="H585" i="21" s="1"/>
  <c r="H584" i="21" s="1"/>
  <c r="G586" i="21"/>
  <c r="G585" i="21" s="1"/>
  <c r="G584" i="21" s="1"/>
  <c r="F586" i="21"/>
  <c r="F585" i="21" s="1"/>
  <c r="F584" i="21" s="1"/>
  <c r="H579" i="21"/>
  <c r="G579" i="21"/>
  <c r="F579" i="21"/>
  <c r="H577" i="21"/>
  <c r="G577" i="21"/>
  <c r="F577" i="21"/>
  <c r="H575" i="21"/>
  <c r="G575" i="21"/>
  <c r="F575" i="21"/>
  <c r="H572" i="21"/>
  <c r="G572" i="21"/>
  <c r="F572" i="21"/>
  <c r="H570" i="21"/>
  <c r="G570" i="21"/>
  <c r="F570" i="21"/>
  <c r="H567" i="21"/>
  <c r="G567" i="21"/>
  <c r="F567" i="21"/>
  <c r="H565" i="21"/>
  <c r="G565" i="21"/>
  <c r="F565" i="21"/>
  <c r="H563" i="21"/>
  <c r="G563" i="21"/>
  <c r="F563" i="21"/>
  <c r="H557" i="21"/>
  <c r="H556" i="21" s="1"/>
  <c r="G557" i="21"/>
  <c r="G556" i="21" s="1"/>
  <c r="F557" i="21"/>
  <c r="F556" i="21" s="1"/>
  <c r="H554" i="21"/>
  <c r="H553" i="21" s="1"/>
  <c r="G554" i="21"/>
  <c r="G553" i="21" s="1"/>
  <c r="F554" i="21"/>
  <c r="F553" i="21" s="1"/>
  <c r="H548" i="21"/>
  <c r="H547" i="21" s="1"/>
  <c r="H546" i="21" s="1"/>
  <c r="H545" i="21" s="1"/>
  <c r="G548" i="21"/>
  <c r="G547" i="21" s="1"/>
  <c r="G546" i="21" s="1"/>
  <c r="G545" i="21" s="1"/>
  <c r="F548" i="21"/>
  <c r="F547" i="21" s="1"/>
  <c r="F546" i="21" s="1"/>
  <c r="F545" i="21" s="1"/>
  <c r="H543" i="21"/>
  <c r="H542" i="21" s="1"/>
  <c r="H541" i="21" s="1"/>
  <c r="H540" i="21" s="1"/>
  <c r="G543" i="21"/>
  <c r="G542" i="21" s="1"/>
  <c r="G541" i="21" s="1"/>
  <c r="G540" i="21" s="1"/>
  <c r="F543" i="21"/>
  <c r="F542" i="21" s="1"/>
  <c r="F541" i="21" s="1"/>
  <c r="F540" i="21" s="1"/>
  <c r="H538" i="21"/>
  <c r="H537" i="21" s="1"/>
  <c r="G538" i="21"/>
  <c r="G537" i="21" s="1"/>
  <c r="F538" i="21"/>
  <c r="F537" i="21" s="1"/>
  <c r="H535" i="21"/>
  <c r="H534" i="21" s="1"/>
  <c r="G535" i="21"/>
  <c r="G534" i="21" s="1"/>
  <c r="F535" i="21"/>
  <c r="F534" i="21" s="1"/>
  <c r="H532" i="21"/>
  <c r="H531" i="21" s="1"/>
  <c r="G532" i="21"/>
  <c r="G531" i="21" s="1"/>
  <c r="F532" i="21"/>
  <c r="F531" i="21" s="1"/>
  <c r="H527" i="21"/>
  <c r="H526" i="21" s="1"/>
  <c r="H525" i="21" s="1"/>
  <c r="H524" i="21" s="1"/>
  <c r="H523" i="21" s="1"/>
  <c r="H522" i="21" s="1"/>
  <c r="G527" i="21"/>
  <c r="G526" i="21" s="1"/>
  <c r="G525" i="21" s="1"/>
  <c r="G524" i="21" s="1"/>
  <c r="G523" i="21" s="1"/>
  <c r="G522" i="21" s="1"/>
  <c r="F527" i="21"/>
  <c r="F526" i="21"/>
  <c r="F525" i="21" s="1"/>
  <c r="F524" i="21" s="1"/>
  <c r="F523" i="21" s="1"/>
  <c r="F522" i="21" s="1"/>
  <c r="H521" i="21"/>
  <c r="G521" i="21"/>
  <c r="G519" i="21" s="1"/>
  <c r="G518" i="21" s="1"/>
  <c r="G517" i="21" s="1"/>
  <c r="G516" i="21" s="1"/>
  <c r="F521" i="21"/>
  <c r="F519" i="21" s="1"/>
  <c r="F518" i="21" s="1"/>
  <c r="F517" i="21" s="1"/>
  <c r="F516" i="21" s="1"/>
  <c r="H519" i="21"/>
  <c r="H518" i="21" s="1"/>
  <c r="H517" i="21" s="1"/>
  <c r="H516" i="21" s="1"/>
  <c r="H512" i="21"/>
  <c r="H511" i="21" s="1"/>
  <c r="H510" i="21" s="1"/>
  <c r="G512" i="21"/>
  <c r="G511" i="21" s="1"/>
  <c r="G510" i="21" s="1"/>
  <c r="F512" i="21"/>
  <c r="F511" i="21" s="1"/>
  <c r="F510" i="21" s="1"/>
  <c r="H507" i="21"/>
  <c r="H506" i="21" s="1"/>
  <c r="G507" i="21"/>
  <c r="G506" i="21" s="1"/>
  <c r="F507" i="21"/>
  <c r="F506" i="21" s="1"/>
  <c r="H504" i="21"/>
  <c r="H503" i="21" s="1"/>
  <c r="H502" i="21" s="1"/>
  <c r="G504" i="21"/>
  <c r="G503" i="21" s="1"/>
  <c r="G502" i="21" s="1"/>
  <c r="F504" i="21"/>
  <c r="F503" i="21" s="1"/>
  <c r="F502" i="21" s="1"/>
  <c r="F498" i="21"/>
  <c r="H497" i="21"/>
  <c r="H496" i="21" s="1"/>
  <c r="H495" i="21" s="1"/>
  <c r="G497" i="21"/>
  <c r="G496" i="21" s="1"/>
  <c r="G495" i="21" s="1"/>
  <c r="F497" i="21"/>
  <c r="F496" i="21" s="1"/>
  <c r="F495" i="21" s="1"/>
  <c r="H492" i="21"/>
  <c r="H491" i="21" s="1"/>
  <c r="G492" i="21"/>
  <c r="G491" i="21" s="1"/>
  <c r="F492" i="21"/>
  <c r="F491" i="21" s="1"/>
  <c r="H490" i="21"/>
  <c r="H488" i="21" s="1"/>
  <c r="H487" i="21" s="1"/>
  <c r="G490" i="21"/>
  <c r="F490" i="21"/>
  <c r="G489" i="21"/>
  <c r="G488" i="21" s="1"/>
  <c r="G487" i="21" s="1"/>
  <c r="F489" i="21"/>
  <c r="H481" i="21"/>
  <c r="G481" i="21"/>
  <c r="F481" i="21"/>
  <c r="H479" i="21"/>
  <c r="G479" i="21"/>
  <c r="F479" i="21"/>
  <c r="H476" i="21"/>
  <c r="H475" i="21" s="1"/>
  <c r="G476" i="21"/>
  <c r="G475" i="21" s="1"/>
  <c r="F476" i="21"/>
  <c r="F475" i="21" s="1"/>
  <c r="H471" i="21"/>
  <c r="H470" i="21" s="1"/>
  <c r="G471" i="21"/>
  <c r="G470" i="21" s="1"/>
  <c r="F471" i="21"/>
  <c r="F470" i="21" s="1"/>
  <c r="H469" i="21"/>
  <c r="H468" i="21" s="1"/>
  <c r="G469" i="21"/>
  <c r="G468" i="21" s="1"/>
  <c r="F469" i="21"/>
  <c r="F468" i="21" s="1"/>
  <c r="H467" i="21"/>
  <c r="H466" i="21" s="1"/>
  <c r="G467" i="21"/>
  <c r="G466" i="21" s="1"/>
  <c r="F467" i="21"/>
  <c r="F466" i="21" s="1"/>
  <c r="H462" i="21"/>
  <c r="G462" i="21"/>
  <c r="F462" i="21"/>
  <c r="H460" i="21"/>
  <c r="G460" i="21"/>
  <c r="F460" i="21"/>
  <c r="H458" i="21"/>
  <c r="H457" i="21" s="1"/>
  <c r="H456" i="21" s="1"/>
  <c r="G458" i="21"/>
  <c r="G457" i="21" s="1"/>
  <c r="G456" i="21" s="1"/>
  <c r="F458" i="21"/>
  <c r="F457" i="21" s="1"/>
  <c r="F456" i="21" s="1"/>
  <c r="H450" i="21"/>
  <c r="G450" i="21"/>
  <c r="F450" i="21"/>
  <c r="H449" i="21"/>
  <c r="H448" i="21" s="1"/>
  <c r="G449" i="21"/>
  <c r="G448" i="21" s="1"/>
  <c r="F448" i="21"/>
  <c r="H446" i="21"/>
  <c r="H445" i="21" s="1"/>
  <c r="H444" i="21" s="1"/>
  <c r="G446" i="21"/>
  <c r="G445" i="21" s="1"/>
  <c r="G444" i="21" s="1"/>
  <c r="F446" i="21"/>
  <c r="F445" i="21" s="1"/>
  <c r="F444" i="21" s="1"/>
  <c r="H433" i="21"/>
  <c r="H432" i="21" s="1"/>
  <c r="G433" i="21"/>
  <c r="G432" i="21" s="1"/>
  <c r="F433" i="21"/>
  <c r="F432" i="21" s="1"/>
  <c r="H430" i="21"/>
  <c r="H429" i="21" s="1"/>
  <c r="G430" i="21"/>
  <c r="G429" i="21" s="1"/>
  <c r="F430" i="21"/>
  <c r="F429" i="21" s="1"/>
  <c r="H438" i="21"/>
  <c r="H437" i="21" s="1"/>
  <c r="H436" i="21" s="1"/>
  <c r="H435" i="21" s="1"/>
  <c r="G438" i="21"/>
  <c r="G437" i="21" s="1"/>
  <c r="G436" i="21" s="1"/>
  <c r="G435" i="21" s="1"/>
  <c r="F438" i="21"/>
  <c r="F437" i="21" s="1"/>
  <c r="F436" i="21" s="1"/>
  <c r="F435" i="21" s="1"/>
  <c r="H426" i="21"/>
  <c r="H425" i="21" s="1"/>
  <c r="G426" i="21"/>
  <c r="G425" i="21" s="1"/>
  <c r="F426" i="21"/>
  <c r="F425" i="21" s="1"/>
  <c r="H423" i="21"/>
  <c r="H422" i="21" s="1"/>
  <c r="G423" i="21"/>
  <c r="G422" i="21" s="1"/>
  <c r="F423" i="21"/>
  <c r="F422" i="21" s="1"/>
  <c r="H421" i="21"/>
  <c r="H420" i="21" s="1"/>
  <c r="H419" i="21" s="1"/>
  <c r="G421" i="21"/>
  <c r="G420" i="21" s="1"/>
  <c r="G419" i="21" s="1"/>
  <c r="F420" i="21"/>
  <c r="F419" i="21" s="1"/>
  <c r="H416" i="21"/>
  <c r="H415" i="21" s="1"/>
  <c r="G416" i="21"/>
  <c r="G415" i="21" s="1"/>
  <c r="F416" i="21"/>
  <c r="F415" i="21" s="1"/>
  <c r="H413" i="21"/>
  <c r="H412" i="21" s="1"/>
  <c r="G413" i="21"/>
  <c r="G412" i="21" s="1"/>
  <c r="F413" i="21"/>
  <c r="F412" i="21" s="1"/>
  <c r="F411" i="21"/>
  <c r="F410" i="21" s="1"/>
  <c r="F409" i="21" s="1"/>
  <c r="H410" i="21"/>
  <c r="H409" i="21" s="1"/>
  <c r="G410" i="21"/>
  <c r="G409" i="21" s="1"/>
  <c r="H406" i="21"/>
  <c r="H405" i="21" s="1"/>
  <c r="H404" i="21" s="1"/>
  <c r="G406" i="21"/>
  <c r="G405" i="21" s="1"/>
  <c r="G404" i="21" s="1"/>
  <c r="F405" i="21"/>
  <c r="F404" i="21" s="1"/>
  <c r="H402" i="21"/>
  <c r="H401" i="21" s="1"/>
  <c r="G402" i="21"/>
  <c r="G401" i="21" s="1"/>
  <c r="F402" i="21"/>
  <c r="F401" i="21" s="1"/>
  <c r="H399" i="21"/>
  <c r="H398" i="21" s="1"/>
  <c r="G399" i="21"/>
  <c r="G398" i="21" s="1"/>
  <c r="F399" i="21"/>
  <c r="F398" i="21" s="1"/>
  <c r="H397" i="21"/>
  <c r="H396" i="21" s="1"/>
  <c r="H395" i="21" s="1"/>
  <c r="G397" i="21"/>
  <c r="G396" i="21" s="1"/>
  <c r="G395" i="21" s="1"/>
  <c r="F396" i="21"/>
  <c r="F395" i="21" s="1"/>
  <c r="H393" i="21"/>
  <c r="H392" i="21" s="1"/>
  <c r="G393" i="21"/>
  <c r="G392" i="21" s="1"/>
  <c r="F393" i="21"/>
  <c r="F392" i="21" s="1"/>
  <c r="H390" i="21"/>
  <c r="H389" i="21" s="1"/>
  <c r="G390" i="21"/>
  <c r="G389" i="21" s="1"/>
  <c r="F390" i="21"/>
  <c r="F389" i="21" s="1"/>
  <c r="H387" i="21"/>
  <c r="H386" i="21" s="1"/>
  <c r="G387" i="21"/>
  <c r="G386" i="21" s="1"/>
  <c r="F387" i="21"/>
  <c r="F386" i="21" s="1"/>
  <c r="H384" i="21"/>
  <c r="H383" i="21" s="1"/>
  <c r="G384" i="21"/>
  <c r="G383" i="21" s="1"/>
  <c r="F384" i="21"/>
  <c r="F383" i="21" s="1"/>
  <c r="H381" i="21"/>
  <c r="H380" i="21" s="1"/>
  <c r="G381" i="21"/>
  <c r="G380" i="21" s="1"/>
  <c r="F381" i="21"/>
  <c r="F380" i="21" s="1"/>
  <c r="H378" i="21"/>
  <c r="H377" i="21" s="1"/>
  <c r="G378" i="21"/>
  <c r="G377" i="21" s="1"/>
  <c r="F378" i="21"/>
  <c r="F377" i="21" s="1"/>
  <c r="H375" i="21"/>
  <c r="H374" i="21" s="1"/>
  <c r="G375" i="21"/>
  <c r="G374" i="21" s="1"/>
  <c r="F375" i="21"/>
  <c r="F374" i="21" s="1"/>
  <c r="H370" i="21"/>
  <c r="H369" i="21" s="1"/>
  <c r="G370" i="21"/>
  <c r="G369" i="21" s="1"/>
  <c r="F370" i="21"/>
  <c r="F369" i="21" s="1"/>
  <c r="H367" i="21"/>
  <c r="H366" i="21" s="1"/>
  <c r="G367" i="21"/>
  <c r="G366" i="21" s="1"/>
  <c r="F367" i="21"/>
  <c r="F366" i="21" s="1"/>
  <c r="H364" i="21"/>
  <c r="H363" i="21" s="1"/>
  <c r="G364" i="21"/>
  <c r="G363" i="21" s="1"/>
  <c r="F364" i="21"/>
  <c r="F363" i="21" s="1"/>
  <c r="H361" i="21"/>
  <c r="H360" i="21" s="1"/>
  <c r="G361" i="21"/>
  <c r="G360" i="21" s="1"/>
  <c r="F361" i="21"/>
  <c r="F360" i="21" s="1"/>
  <c r="H358" i="21"/>
  <c r="H357" i="21" s="1"/>
  <c r="G358" i="21"/>
  <c r="G357" i="21" s="1"/>
  <c r="F358" i="21"/>
  <c r="F357" i="21" s="1"/>
  <c r="H354" i="21"/>
  <c r="H353" i="21" s="1"/>
  <c r="H352" i="21" s="1"/>
  <c r="G354" i="21"/>
  <c r="G353" i="21" s="1"/>
  <c r="G352" i="21" s="1"/>
  <c r="F354" i="21"/>
  <c r="F353" i="21" s="1"/>
  <c r="F352" i="21" s="1"/>
  <c r="H351" i="21"/>
  <c r="H350" i="21" s="1"/>
  <c r="H349" i="21" s="1"/>
  <c r="H348" i="21" s="1"/>
  <c r="G350" i="21"/>
  <c r="G349" i="21" s="1"/>
  <c r="G348" i="21" s="1"/>
  <c r="F350" i="21"/>
  <c r="F349" i="21" s="1"/>
  <c r="F348" i="21" s="1"/>
  <c r="H346" i="21"/>
  <c r="G346" i="21"/>
  <c r="F346" i="21"/>
  <c r="H344" i="21"/>
  <c r="G344" i="21"/>
  <c r="F344" i="21"/>
  <c r="H340" i="21"/>
  <c r="H339" i="21" s="1"/>
  <c r="G340" i="21"/>
  <c r="G339" i="21" s="1"/>
  <c r="F340" i="21"/>
  <c r="F339" i="21" s="1"/>
  <c r="H338" i="21"/>
  <c r="H337" i="21" s="1"/>
  <c r="G337" i="21"/>
  <c r="F337" i="21"/>
  <c r="H335" i="21"/>
  <c r="G335" i="21"/>
  <c r="F335" i="21"/>
  <c r="H330" i="21"/>
  <c r="H329" i="21" s="1"/>
  <c r="H328" i="21" s="1"/>
  <c r="G330" i="21"/>
  <c r="G329" i="21" s="1"/>
  <c r="G328" i="21" s="1"/>
  <c r="F329" i="21"/>
  <c r="F328" i="21" s="1"/>
  <c r="H326" i="21"/>
  <c r="H325" i="21" s="1"/>
  <c r="G326" i="21"/>
  <c r="G325" i="21" s="1"/>
  <c r="F326" i="21"/>
  <c r="F325" i="21" s="1"/>
  <c r="H323" i="21"/>
  <c r="H322" i="21" s="1"/>
  <c r="G323" i="21"/>
  <c r="G322" i="21" s="1"/>
  <c r="F323" i="21"/>
  <c r="F322" i="21" s="1"/>
  <c r="H319" i="21"/>
  <c r="H318" i="21" s="1"/>
  <c r="G319" i="21"/>
  <c r="G318" i="21" s="1"/>
  <c r="F319" i="21"/>
  <c r="F318" i="21" s="1"/>
  <c r="H316" i="21"/>
  <c r="H315" i="21" s="1"/>
  <c r="G316" i="21"/>
  <c r="G315" i="21" s="1"/>
  <c r="F316" i="21"/>
  <c r="F315" i="21" s="1"/>
  <c r="H313" i="21"/>
  <c r="H312" i="21" s="1"/>
  <c r="G313" i="21"/>
  <c r="G312" i="21" s="1"/>
  <c r="F313" i="21"/>
  <c r="F312" i="21" s="1"/>
  <c r="H310" i="21"/>
  <c r="H309" i="21" s="1"/>
  <c r="G310" i="21"/>
  <c r="G309" i="21" s="1"/>
  <c r="F310" i="21"/>
  <c r="F309" i="21" s="1"/>
  <c r="H307" i="21"/>
  <c r="H306" i="21" s="1"/>
  <c r="G307" i="21"/>
  <c r="G306" i="21" s="1"/>
  <c r="F307" i="21"/>
  <c r="F306" i="21" s="1"/>
  <c r="H304" i="21"/>
  <c r="H303" i="21" s="1"/>
  <c r="H302" i="21" s="1"/>
  <c r="G303" i="21"/>
  <c r="G302" i="21" s="1"/>
  <c r="F303" i="21"/>
  <c r="F302" i="21" s="1"/>
  <c r="H300" i="21"/>
  <c r="H299" i="21" s="1"/>
  <c r="G300" i="21"/>
  <c r="G299" i="21" s="1"/>
  <c r="F300" i="21"/>
  <c r="F299" i="21" s="1"/>
  <c r="H297" i="21"/>
  <c r="H296" i="21" s="1"/>
  <c r="G297" i="21"/>
  <c r="G296" i="21" s="1"/>
  <c r="F297" i="21"/>
  <c r="F296" i="21" s="1"/>
  <c r="H293" i="21"/>
  <c r="H292" i="21" s="1"/>
  <c r="G293" i="21"/>
  <c r="G292" i="21" s="1"/>
  <c r="F293" i="21"/>
  <c r="F292" i="21" s="1"/>
  <c r="H290" i="21"/>
  <c r="H289" i="21" s="1"/>
  <c r="G290" i="21"/>
  <c r="G289" i="21" s="1"/>
  <c r="F290" i="21"/>
  <c r="F289" i="21" s="1"/>
  <c r="F280" i="21"/>
  <c r="F279" i="21" s="1"/>
  <c r="H283" i="21"/>
  <c r="H282" i="21" s="1"/>
  <c r="G283" i="21"/>
  <c r="G282" i="21" s="1"/>
  <c r="F283" i="21"/>
  <c r="F282" i="21" s="1"/>
  <c r="H280" i="21"/>
  <c r="H279" i="21" s="1"/>
  <c r="G280" i="21"/>
  <c r="G279" i="21" s="1"/>
  <c r="H275" i="21"/>
  <c r="H274" i="21" s="1"/>
  <c r="G275" i="21"/>
  <c r="G274" i="21" s="1"/>
  <c r="F275" i="21"/>
  <c r="F274" i="21" s="1"/>
  <c r="H272" i="21"/>
  <c r="H271" i="21" s="1"/>
  <c r="G272" i="21"/>
  <c r="G271" i="21" s="1"/>
  <c r="F272" i="21"/>
  <c r="F271" i="21" s="1"/>
  <c r="H268" i="21"/>
  <c r="H267" i="21" s="1"/>
  <c r="H266" i="21" s="1"/>
  <c r="H265" i="21" s="1"/>
  <c r="G268" i="21"/>
  <c r="G267" i="21" s="1"/>
  <c r="G266" i="21" s="1"/>
  <c r="G265" i="21" s="1"/>
  <c r="F268" i="21"/>
  <c r="F267" i="21" s="1"/>
  <c r="F266" i="21" s="1"/>
  <c r="F265" i="21" s="1"/>
  <c r="H263" i="21"/>
  <c r="H262" i="21" s="1"/>
  <c r="G263" i="21"/>
  <c r="G262" i="21" s="1"/>
  <c r="F263" i="21"/>
  <c r="F262" i="21" s="1"/>
  <c r="H260" i="21"/>
  <c r="H259" i="21" s="1"/>
  <c r="G260" i="21"/>
  <c r="G259" i="21" s="1"/>
  <c r="F260" i="21"/>
  <c r="F259" i="21" s="1"/>
  <c r="H257" i="21"/>
  <c r="H256" i="21" s="1"/>
  <c r="G257" i="21"/>
  <c r="G256" i="21" s="1"/>
  <c r="F257" i="21"/>
  <c r="F256" i="21" s="1"/>
  <c r="H254" i="21"/>
  <c r="H253" i="21" s="1"/>
  <c r="G254" i="21"/>
  <c r="G253" i="21" s="1"/>
  <c r="F254" i="21"/>
  <c r="F253" i="21" s="1"/>
  <c r="H251" i="21"/>
  <c r="H250" i="21" s="1"/>
  <c r="G251" i="21"/>
  <c r="G250" i="21" s="1"/>
  <c r="F251" i="21"/>
  <c r="F250" i="21" s="1"/>
  <c r="H248" i="21"/>
  <c r="H247" i="21" s="1"/>
  <c r="G248" i="21"/>
  <c r="G247" i="21" s="1"/>
  <c r="F248" i="21"/>
  <c r="F247" i="21" s="1"/>
  <c r="H245" i="21"/>
  <c r="H244" i="21" s="1"/>
  <c r="G245" i="21"/>
  <c r="G244" i="21" s="1"/>
  <c r="F245" i="21"/>
  <c r="F244" i="21" s="1"/>
  <c r="H242" i="21"/>
  <c r="H241" i="21" s="1"/>
  <c r="G242" i="21"/>
  <c r="G241" i="21" s="1"/>
  <c r="F242" i="21"/>
  <c r="F241" i="21" s="1"/>
  <c r="H239" i="21"/>
  <c r="H238" i="21" s="1"/>
  <c r="G239" i="21"/>
  <c r="G238" i="21" s="1"/>
  <c r="F239" i="21"/>
  <c r="F238" i="21" s="1"/>
  <c r="H234" i="21"/>
  <c r="H233" i="21" s="1"/>
  <c r="G234" i="21"/>
  <c r="G233" i="21" s="1"/>
  <c r="F234" i="21"/>
  <c r="F233" i="21" s="1"/>
  <c r="H231" i="21"/>
  <c r="G231" i="21"/>
  <c r="F231" i="21"/>
  <c r="H230" i="21"/>
  <c r="H229" i="21" s="1"/>
  <c r="G230" i="21"/>
  <c r="G229" i="21" s="1"/>
  <c r="F230" i="21"/>
  <c r="F229" i="21" s="1"/>
  <c r="H228" i="21"/>
  <c r="H227" i="21" s="1"/>
  <c r="G228" i="21"/>
  <c r="G227" i="21" s="1"/>
  <c r="F228" i="21"/>
  <c r="F227" i="21" s="1"/>
  <c r="H222" i="21"/>
  <c r="H221" i="21" s="1"/>
  <c r="G222" i="21"/>
  <c r="G221" i="21" s="1"/>
  <c r="F222" i="21"/>
  <c r="F221" i="21" s="1"/>
  <c r="H219" i="21"/>
  <c r="H218" i="21" s="1"/>
  <c r="G219" i="21"/>
  <c r="G218" i="21" s="1"/>
  <c r="F219" i="21"/>
  <c r="F218" i="21" s="1"/>
  <c r="H216" i="21"/>
  <c r="H215" i="21" s="1"/>
  <c r="G216" i="21"/>
  <c r="G215" i="21" s="1"/>
  <c r="F216" i="21"/>
  <c r="F215" i="21" s="1"/>
  <c r="H213" i="21"/>
  <c r="H212" i="21" s="1"/>
  <c r="G213" i="21"/>
  <c r="G212" i="21" s="1"/>
  <c r="F213" i="21"/>
  <c r="F212" i="21" s="1"/>
  <c r="H210" i="21"/>
  <c r="H209" i="21" s="1"/>
  <c r="G210" i="21"/>
  <c r="G209" i="21" s="1"/>
  <c r="F210" i="21"/>
  <c r="F209" i="21" s="1"/>
  <c r="H207" i="21"/>
  <c r="G207" i="21"/>
  <c r="F207" i="21"/>
  <c r="H205" i="21"/>
  <c r="G205" i="21"/>
  <c r="F205" i="21"/>
  <c r="H199" i="21"/>
  <c r="H198" i="21" s="1"/>
  <c r="H197" i="21" s="1"/>
  <c r="G199" i="21"/>
  <c r="G198" i="21" s="1"/>
  <c r="G197" i="21" s="1"/>
  <c r="F199" i="21"/>
  <c r="F198" i="21" s="1"/>
  <c r="F197" i="21" s="1"/>
  <c r="H195" i="21"/>
  <c r="G195" i="21"/>
  <c r="F195" i="21"/>
  <c r="H193" i="21"/>
  <c r="G193" i="21"/>
  <c r="F193" i="21"/>
  <c r="H190" i="21"/>
  <c r="H189" i="21" s="1"/>
  <c r="G190" i="21"/>
  <c r="G189" i="21" s="1"/>
  <c r="F190" i="21"/>
  <c r="F189" i="21" s="1"/>
  <c r="H184" i="21"/>
  <c r="G184" i="21"/>
  <c r="F184" i="21"/>
  <c r="H182" i="21"/>
  <c r="G182" i="21"/>
  <c r="F182" i="21"/>
  <c r="H180" i="21"/>
  <c r="G180" i="21"/>
  <c r="F180" i="21"/>
  <c r="H174" i="21"/>
  <c r="G174" i="21"/>
  <c r="F174" i="21"/>
  <c r="H172" i="21"/>
  <c r="G172" i="21"/>
  <c r="F172" i="21"/>
  <c r="H170" i="21"/>
  <c r="G170" i="21"/>
  <c r="F170" i="21"/>
  <c r="H166" i="21"/>
  <c r="H165" i="21" s="1"/>
  <c r="G166" i="21"/>
  <c r="G165" i="21" s="1"/>
  <c r="F166" i="21"/>
  <c r="F165" i="21" s="1"/>
  <c r="H126" i="21"/>
  <c r="H125" i="21" s="1"/>
  <c r="H124" i="21" s="1"/>
  <c r="H123" i="21" s="1"/>
  <c r="G126" i="21"/>
  <c r="G125" i="21" s="1"/>
  <c r="G124" i="21" s="1"/>
  <c r="G123" i="21" s="1"/>
  <c r="F126" i="21"/>
  <c r="F125" i="21" s="1"/>
  <c r="F124" i="21" s="1"/>
  <c r="F123" i="21" s="1"/>
  <c r="H121" i="21"/>
  <c r="H120" i="21" s="1"/>
  <c r="H119" i="21" s="1"/>
  <c r="H118" i="21" s="1"/>
  <c r="G121" i="21"/>
  <c r="G120" i="21" s="1"/>
  <c r="G119" i="21" s="1"/>
  <c r="G118" i="21" s="1"/>
  <c r="F121" i="21"/>
  <c r="F120" i="21" s="1"/>
  <c r="F119" i="21" s="1"/>
  <c r="F118" i="21" s="1"/>
  <c r="H116" i="21"/>
  <c r="H115" i="21" s="1"/>
  <c r="G116" i="21"/>
  <c r="G115" i="21" s="1"/>
  <c r="F116" i="21"/>
  <c r="F115" i="21" s="1"/>
  <c r="H113" i="21"/>
  <c r="H112" i="21" s="1"/>
  <c r="G113" i="21"/>
  <c r="G112" i="21" s="1"/>
  <c r="F113" i="21"/>
  <c r="F112" i="21" s="1"/>
  <c r="H110" i="21"/>
  <c r="H109" i="21" s="1"/>
  <c r="G110" i="21"/>
  <c r="G109" i="21" s="1"/>
  <c r="F110" i="21"/>
  <c r="F109" i="21" s="1"/>
  <c r="H106" i="21"/>
  <c r="H105" i="21" s="1"/>
  <c r="G106" i="21"/>
  <c r="G105" i="21" s="1"/>
  <c r="F106" i="21"/>
  <c r="F105" i="21" s="1"/>
  <c r="H103" i="21"/>
  <c r="H102" i="21" s="1"/>
  <c r="G103" i="21"/>
  <c r="G102" i="21" s="1"/>
  <c r="F103" i="21"/>
  <c r="F102" i="21" s="1"/>
  <c r="H100" i="21"/>
  <c r="H99" i="21" s="1"/>
  <c r="G100" i="21"/>
  <c r="G99" i="21" s="1"/>
  <c r="F100" i="21"/>
  <c r="F99" i="21" s="1"/>
  <c r="H97" i="21"/>
  <c r="H96" i="21" s="1"/>
  <c r="G97" i="21"/>
  <c r="G96" i="21" s="1"/>
  <c r="F97" i="21"/>
  <c r="F96" i="21" s="1"/>
  <c r="H94" i="21"/>
  <c r="H93" i="21" s="1"/>
  <c r="G94" i="21"/>
  <c r="G93" i="21" s="1"/>
  <c r="F94" i="21"/>
  <c r="F93" i="21" s="1"/>
  <c r="H91" i="21"/>
  <c r="H90" i="21" s="1"/>
  <c r="G91" i="21"/>
  <c r="G90" i="21" s="1"/>
  <c r="F91" i="21"/>
  <c r="F90" i="21" s="1"/>
  <c r="H88" i="21"/>
  <c r="H87" i="21" s="1"/>
  <c r="G88" i="21"/>
  <c r="G87" i="21" s="1"/>
  <c r="F88" i="21"/>
  <c r="F87" i="21" s="1"/>
  <c r="F151" i="21"/>
  <c r="F150" i="21"/>
  <c r="I381" i="20"/>
  <c r="G381" i="20"/>
  <c r="H149" i="21"/>
  <c r="H148" i="21" s="1"/>
  <c r="G149" i="21"/>
  <c r="G148" i="21" s="1"/>
  <c r="H146" i="21"/>
  <c r="H145" i="21" s="1"/>
  <c r="G146" i="21"/>
  <c r="G145" i="21" s="1"/>
  <c r="F146" i="21"/>
  <c r="F145" i="21" s="1"/>
  <c r="H143" i="21"/>
  <c r="G143" i="21"/>
  <c r="F143" i="21"/>
  <c r="H141" i="21"/>
  <c r="G141" i="21"/>
  <c r="F141" i="21"/>
  <c r="H139" i="21"/>
  <c r="G139" i="21"/>
  <c r="F139" i="21"/>
  <c r="H136" i="21"/>
  <c r="G136" i="21"/>
  <c r="F136" i="21"/>
  <c r="H134" i="21"/>
  <c r="G134" i="21"/>
  <c r="F134" i="21"/>
  <c r="F133" i="21"/>
  <c r="F132" i="21" s="1"/>
  <c r="H132" i="21"/>
  <c r="G132" i="21"/>
  <c r="H82" i="21"/>
  <c r="H81" i="21" s="1"/>
  <c r="H80" i="21" s="1"/>
  <c r="H79" i="21" s="1"/>
  <c r="H78" i="21" s="1"/>
  <c r="G82" i="21"/>
  <c r="G81" i="21" s="1"/>
  <c r="G80" i="21" s="1"/>
  <c r="G79" i="21" s="1"/>
  <c r="G78" i="21" s="1"/>
  <c r="F82" i="21"/>
  <c r="F81" i="21" s="1"/>
  <c r="F80" i="21" s="1"/>
  <c r="F79" i="21" s="1"/>
  <c r="F78" i="21" s="1"/>
  <c r="H76" i="21"/>
  <c r="F76" i="21"/>
  <c r="F66" i="21"/>
  <c r="F64" i="21"/>
  <c r="G76" i="21"/>
  <c r="H75" i="21"/>
  <c r="H74" i="21" s="1"/>
  <c r="G75" i="21"/>
  <c r="G74" i="21" s="1"/>
  <c r="F75" i="21"/>
  <c r="F74" i="21" s="1"/>
  <c r="H72" i="21"/>
  <c r="H71" i="21" s="1"/>
  <c r="H70" i="21" s="1"/>
  <c r="G72" i="21"/>
  <c r="G71" i="21" s="1"/>
  <c r="G70" i="21" s="1"/>
  <c r="F72" i="21"/>
  <c r="F71" i="21" s="1"/>
  <c r="F70" i="21" s="1"/>
  <c r="H66" i="21"/>
  <c r="G66" i="21"/>
  <c r="H64" i="21"/>
  <c r="G64" i="21"/>
  <c r="H62" i="21"/>
  <c r="H61" i="21" s="1"/>
  <c r="H60" i="21" s="1"/>
  <c r="G62" i="21"/>
  <c r="G61" i="21" s="1"/>
  <c r="G60" i="21" s="1"/>
  <c r="F62" i="21"/>
  <c r="F61" i="21" s="1"/>
  <c r="H55" i="21"/>
  <c r="H54" i="21" s="1"/>
  <c r="H53" i="21" s="1"/>
  <c r="H52" i="21" s="1"/>
  <c r="H51" i="21" s="1"/>
  <c r="G55" i="21"/>
  <c r="G54" i="21" s="1"/>
  <c r="G53" i="21" s="1"/>
  <c r="G52" i="21" s="1"/>
  <c r="G51" i="21" s="1"/>
  <c r="F55" i="21"/>
  <c r="F54" i="21" s="1"/>
  <c r="F53" i="21" s="1"/>
  <c r="F52" i="21" s="1"/>
  <c r="F51" i="21" s="1"/>
  <c r="G44" i="21"/>
  <c r="G43" i="21" s="1"/>
  <c r="H44" i="21"/>
  <c r="H43" i="21" s="1"/>
  <c r="G47" i="21"/>
  <c r="H47" i="21"/>
  <c r="G49" i="21"/>
  <c r="H49" i="21"/>
  <c r="G39" i="21"/>
  <c r="G38" i="21" s="1"/>
  <c r="G37" i="21" s="1"/>
  <c r="G36" i="21" s="1"/>
  <c r="G35" i="21" s="1"/>
  <c r="H39" i="21"/>
  <c r="H38" i="21" s="1"/>
  <c r="H37" i="21" s="1"/>
  <c r="H36" i="21" s="1"/>
  <c r="H35" i="21" s="1"/>
  <c r="F39" i="21"/>
  <c r="F38" i="21" s="1"/>
  <c r="F37" i="21" s="1"/>
  <c r="F36" i="21" s="1"/>
  <c r="F35" i="21" s="1"/>
  <c r="F21" i="21"/>
  <c r="F20" i="21" s="1"/>
  <c r="F19" i="21" s="1"/>
  <c r="F18" i="21" s="1"/>
  <c r="F17" i="21" s="1"/>
  <c r="F16" i="21" s="1"/>
  <c r="F32" i="21"/>
  <c r="F30" i="21"/>
  <c r="F50" i="21"/>
  <c r="F49" i="21" s="1"/>
  <c r="F48" i="21"/>
  <c r="F47" i="21" s="1"/>
  <c r="F45" i="21"/>
  <c r="F44" i="21" s="1"/>
  <c r="F43" i="21" s="1"/>
  <c r="H32" i="21"/>
  <c r="G32" i="21"/>
  <c r="H30" i="21"/>
  <c r="G30" i="21"/>
  <c r="H28" i="21"/>
  <c r="H27" i="21" s="1"/>
  <c r="H26" i="21" s="1"/>
  <c r="G28" i="21"/>
  <c r="G27" i="21" s="1"/>
  <c r="G26" i="21" s="1"/>
  <c r="F28" i="21"/>
  <c r="F27" i="21" s="1"/>
  <c r="F26" i="21" s="1"/>
  <c r="H21" i="21"/>
  <c r="H20" i="21" s="1"/>
  <c r="H19" i="21" s="1"/>
  <c r="H18" i="21" s="1"/>
  <c r="H17" i="21" s="1"/>
  <c r="H16" i="21" s="1"/>
  <c r="G21" i="21"/>
  <c r="G20" i="21" s="1"/>
  <c r="G19" i="21" s="1"/>
  <c r="G18" i="21" s="1"/>
  <c r="G17" i="21" s="1"/>
  <c r="G16" i="21" s="1"/>
  <c r="G515" i="21" l="1"/>
  <c r="D29" i="14"/>
  <c r="E29" i="14"/>
  <c r="D26" i="14"/>
  <c r="D25" i="14" s="1"/>
  <c r="E20" i="14"/>
  <c r="E15" i="14"/>
  <c r="D15" i="14"/>
  <c r="F569" i="21"/>
  <c r="H662" i="21"/>
  <c r="H658" i="21" s="1"/>
  <c r="H657" i="21" s="1"/>
  <c r="H656" i="21" s="1"/>
  <c r="F732" i="21"/>
  <c r="F727" i="21" s="1"/>
  <c r="F726" i="21" s="1"/>
  <c r="F725" i="21" s="1"/>
  <c r="F192" i="21"/>
  <c r="F188" i="21" s="1"/>
  <c r="F187" i="21" s="1"/>
  <c r="F186" i="21" s="1"/>
  <c r="F447" i="21"/>
  <c r="F443" i="21" s="1"/>
  <c r="F442" i="21" s="1"/>
  <c r="F441" i="21" s="1"/>
  <c r="F478" i="21"/>
  <c r="F474" i="21" s="1"/>
  <c r="F473" i="21" s="1"/>
  <c r="F472" i="21" s="1"/>
  <c r="H447" i="21"/>
  <c r="H443" i="21" s="1"/>
  <c r="H442" i="21" s="1"/>
  <c r="H441" i="21" s="1"/>
  <c r="F408" i="21"/>
  <c r="F407" i="21" s="1"/>
  <c r="G478" i="21"/>
  <c r="G474" i="21" s="1"/>
  <c r="G473" i="21" s="1"/>
  <c r="G472" i="21" s="1"/>
  <c r="F428" i="21"/>
  <c r="F515" i="21"/>
  <c r="G587" i="21"/>
  <c r="G583" i="21" s="1"/>
  <c r="G582" i="21" s="1"/>
  <c r="G581" i="21" s="1"/>
  <c r="F488" i="21"/>
  <c r="F487" i="21" s="1"/>
  <c r="F486" i="21" s="1"/>
  <c r="F485" i="21" s="1"/>
  <c r="F484" i="21" s="1"/>
  <c r="F631" i="21"/>
  <c r="F587" i="21"/>
  <c r="F583" i="21" s="1"/>
  <c r="F582" i="21" s="1"/>
  <c r="F581" i="21" s="1"/>
  <c r="G631" i="21"/>
  <c r="F465" i="21"/>
  <c r="F464" i="21" s="1"/>
  <c r="F501" i="21"/>
  <c r="F500" i="21" s="1"/>
  <c r="F499" i="21" s="1"/>
  <c r="H569" i="21"/>
  <c r="F179" i="21"/>
  <c r="F178" i="21" s="1"/>
  <c r="F177" i="21" s="1"/>
  <c r="G270" i="21"/>
  <c r="H334" i="21"/>
  <c r="H333" i="21" s="1"/>
  <c r="H552" i="21"/>
  <c r="F562" i="21"/>
  <c r="F561" i="21" s="1"/>
  <c r="G662" i="21"/>
  <c r="G658" i="21" s="1"/>
  <c r="G657" i="21" s="1"/>
  <c r="G656" i="21" s="1"/>
  <c r="G700" i="21"/>
  <c r="G699" i="21" s="1"/>
  <c r="H732" i="21"/>
  <c r="H727" i="21" s="1"/>
  <c r="H726" i="21" s="1"/>
  <c r="H725" i="21" s="1"/>
  <c r="G179" i="21"/>
  <c r="G178" i="21" s="1"/>
  <c r="G177" i="21" s="1"/>
  <c r="G428" i="21"/>
  <c r="F700" i="21"/>
  <c r="F699" i="21" s="1"/>
  <c r="H501" i="21"/>
  <c r="H500" i="21" s="1"/>
  <c r="H499" i="21" s="1"/>
  <c r="F692" i="21"/>
  <c r="F691" i="21" s="1"/>
  <c r="F237" i="21"/>
  <c r="F373" i="21"/>
  <c r="G562" i="21"/>
  <c r="G561" i="21" s="1"/>
  <c r="G574" i="21"/>
  <c r="H574" i="21"/>
  <c r="H587" i="21"/>
  <c r="H583" i="21" s="1"/>
  <c r="H582" i="21" s="1"/>
  <c r="H581" i="21" s="1"/>
  <c r="G674" i="21"/>
  <c r="G667" i="21" s="1"/>
  <c r="F623" i="21"/>
  <c r="G373" i="21"/>
  <c r="H530" i="21"/>
  <c r="H529" i="21" s="1"/>
  <c r="H528" i="21" s="1"/>
  <c r="H700" i="21"/>
  <c r="H699" i="21" s="1"/>
  <c r="H179" i="21"/>
  <c r="H178" i="21" s="1"/>
  <c r="H177" i="21" s="1"/>
  <c r="F343" i="21"/>
  <c r="F342" i="21" s="1"/>
  <c r="H373" i="21"/>
  <c r="G459" i="21"/>
  <c r="G455" i="21" s="1"/>
  <c r="G454" i="21" s="1"/>
  <c r="G453" i="21" s="1"/>
  <c r="G465" i="21"/>
  <c r="G464" i="21" s="1"/>
  <c r="H515" i="21"/>
  <c r="G602" i="21"/>
  <c r="G592" i="21" s="1"/>
  <c r="F674" i="21"/>
  <c r="F667" i="21" s="1"/>
  <c r="G715" i="21"/>
  <c r="G714" i="21" s="1"/>
  <c r="H623" i="21"/>
  <c r="F169" i="21"/>
  <c r="F164" i="21" s="1"/>
  <c r="F163" i="21" s="1"/>
  <c r="F162" i="21" s="1"/>
  <c r="F161" i="21" s="1"/>
  <c r="H192" i="21"/>
  <c r="H188" i="21" s="1"/>
  <c r="H187" i="21" s="1"/>
  <c r="H186" i="21" s="1"/>
  <c r="F270" i="21"/>
  <c r="H562" i="21"/>
  <c r="H561" i="21" s="1"/>
  <c r="H674" i="21"/>
  <c r="H667" i="21" s="1"/>
  <c r="H692" i="21"/>
  <c r="H691" i="21" s="1"/>
  <c r="G732" i="21"/>
  <c r="G727" i="21" s="1"/>
  <c r="G726" i="21" s="1"/>
  <c r="G725" i="21" s="1"/>
  <c r="G204" i="21"/>
  <c r="G203" i="21" s="1"/>
  <c r="F226" i="21"/>
  <c r="F225" i="21" s="1"/>
  <c r="F224" i="21" s="1"/>
  <c r="F334" i="21"/>
  <c r="F333" i="21" s="1"/>
  <c r="G334" i="21"/>
  <c r="G333" i="21" s="1"/>
  <c r="H459" i="21"/>
  <c r="H455" i="21" s="1"/>
  <c r="H454" i="21" s="1"/>
  <c r="H453" i="21" s="1"/>
  <c r="H478" i="21"/>
  <c r="H474" i="21" s="1"/>
  <c r="H473" i="21" s="1"/>
  <c r="H472" i="21" s="1"/>
  <c r="F530" i="21"/>
  <c r="F529" i="21" s="1"/>
  <c r="F528" i="21" s="1"/>
  <c r="G569" i="21"/>
  <c r="F662" i="21"/>
  <c r="F658" i="21" s="1"/>
  <c r="F657" i="21" s="1"/>
  <c r="F656" i="21" s="1"/>
  <c r="G530" i="21"/>
  <c r="G529" i="21" s="1"/>
  <c r="G528" i="21" s="1"/>
  <c r="G552" i="21"/>
  <c r="G131" i="21"/>
  <c r="G447" i="21"/>
  <c r="G443" i="21" s="1"/>
  <c r="G442" i="21" s="1"/>
  <c r="G441" i="21" s="1"/>
  <c r="H486" i="21"/>
  <c r="H485" i="21" s="1"/>
  <c r="H484" i="21" s="1"/>
  <c r="H602" i="21"/>
  <c r="H592" i="21" s="1"/>
  <c r="G610" i="21"/>
  <c r="G609" i="21" s="1"/>
  <c r="G608" i="21" s="1"/>
  <c r="F46" i="21"/>
  <c r="F42" i="21" s="1"/>
  <c r="F41" i="21" s="1"/>
  <c r="F34" i="21" s="1"/>
  <c r="F459" i="21"/>
  <c r="F455" i="21" s="1"/>
  <c r="F454" i="21" s="1"/>
  <c r="F453" i="21" s="1"/>
  <c r="H465" i="21"/>
  <c r="H464" i="21" s="1"/>
  <c r="G501" i="21"/>
  <c r="G500" i="21" s="1"/>
  <c r="G499" i="21" s="1"/>
  <c r="F552" i="21"/>
  <c r="F574" i="21"/>
  <c r="F602" i="21"/>
  <c r="F592" i="21" s="1"/>
  <c r="F715" i="21"/>
  <c r="F714" i="21" s="1"/>
  <c r="H715" i="21"/>
  <c r="H714" i="21" s="1"/>
  <c r="G692" i="21"/>
  <c r="G691" i="21" s="1"/>
  <c r="H631" i="21"/>
  <c r="G623" i="21"/>
  <c r="H610" i="21"/>
  <c r="H609" i="21" s="1"/>
  <c r="H608" i="21" s="1"/>
  <c r="F610" i="21"/>
  <c r="F609" i="21" s="1"/>
  <c r="F608" i="21" s="1"/>
  <c r="G486" i="21"/>
  <c r="G485" i="21" s="1"/>
  <c r="G484" i="21" s="1"/>
  <c r="G226" i="21"/>
  <c r="G225" i="21" s="1"/>
  <c r="G224" i="21" s="1"/>
  <c r="F63" i="21"/>
  <c r="G169" i="21"/>
  <c r="G168" i="21" s="1"/>
  <c r="G192" i="21"/>
  <c r="G188" i="21" s="1"/>
  <c r="G187" i="21" s="1"/>
  <c r="G186" i="21" s="1"/>
  <c r="H204" i="21"/>
  <c r="H203" i="21" s="1"/>
  <c r="F278" i="21"/>
  <c r="F277" i="21" s="1"/>
  <c r="H343" i="21"/>
  <c r="H342" i="21" s="1"/>
  <c r="F108" i="21"/>
  <c r="H226" i="21"/>
  <c r="H225" i="21" s="1"/>
  <c r="H224" i="21" s="1"/>
  <c r="H169" i="21"/>
  <c r="H168" i="21" s="1"/>
  <c r="F295" i="21"/>
  <c r="F204" i="21"/>
  <c r="F203" i="21" s="1"/>
  <c r="F288" i="21"/>
  <c r="F321" i="21"/>
  <c r="G343" i="21"/>
  <c r="G342" i="21" s="1"/>
  <c r="H428" i="21"/>
  <c r="F418" i="21"/>
  <c r="H108" i="21"/>
  <c r="G288" i="21"/>
  <c r="G295" i="21"/>
  <c r="H278" i="21"/>
  <c r="H277" i="21" s="1"/>
  <c r="G278" i="21"/>
  <c r="G277" i="21" s="1"/>
  <c r="H288" i="21"/>
  <c r="G356" i="21"/>
  <c r="H356" i="21"/>
  <c r="H295" i="21"/>
  <c r="G305" i="21"/>
  <c r="F356" i="21"/>
  <c r="G408" i="21"/>
  <c r="G407" i="21" s="1"/>
  <c r="G418" i="21"/>
  <c r="H237" i="21"/>
  <c r="H305" i="21"/>
  <c r="H408" i="21"/>
  <c r="H407" i="21" s="1"/>
  <c r="H418" i="21"/>
  <c r="H321" i="21"/>
  <c r="G321" i="21"/>
  <c r="F305" i="21"/>
  <c r="H270" i="21"/>
  <c r="G237" i="21"/>
  <c r="G108" i="21"/>
  <c r="H73" i="21"/>
  <c r="H69" i="21" s="1"/>
  <c r="H68" i="21" s="1"/>
  <c r="F149" i="21"/>
  <c r="F148" i="21" s="1"/>
  <c r="G86" i="21"/>
  <c r="H86" i="21"/>
  <c r="F86" i="21"/>
  <c r="G46" i="21"/>
  <c r="G42" i="21" s="1"/>
  <c r="G41" i="21" s="1"/>
  <c r="G34" i="21" s="1"/>
  <c r="H46" i="21"/>
  <c r="H42" i="21" s="1"/>
  <c r="H41" i="21" s="1"/>
  <c r="H34" i="21" s="1"/>
  <c r="G73" i="21"/>
  <c r="G69" i="21" s="1"/>
  <c r="G68" i="21" s="1"/>
  <c r="G138" i="21"/>
  <c r="F138" i="21"/>
  <c r="H138" i="21"/>
  <c r="G63" i="21"/>
  <c r="G59" i="21" s="1"/>
  <c r="G58" i="21" s="1"/>
  <c r="H131" i="21"/>
  <c r="F73" i="21"/>
  <c r="F69" i="21" s="1"/>
  <c r="F68" i="21" s="1"/>
  <c r="F60" i="21"/>
  <c r="H63" i="21"/>
  <c r="H59" i="21" s="1"/>
  <c r="H58" i="21" s="1"/>
  <c r="F131" i="21"/>
  <c r="G29" i="21"/>
  <c r="G25" i="21" s="1"/>
  <c r="G24" i="21" s="1"/>
  <c r="G23" i="21" s="1"/>
  <c r="H29" i="21"/>
  <c r="H25" i="21" s="1"/>
  <c r="H24" i="21" s="1"/>
  <c r="H23" i="21" s="1"/>
  <c r="F29" i="21"/>
  <c r="F25" i="21" s="1"/>
  <c r="I736" i="20"/>
  <c r="I723" i="20"/>
  <c r="I699" i="20"/>
  <c r="I564" i="20"/>
  <c r="I561" i="20"/>
  <c r="I532" i="20"/>
  <c r="I510" i="20"/>
  <c r="I460" i="20"/>
  <c r="I451" i="20"/>
  <c r="F202" i="21" l="1"/>
  <c r="F168" i="21"/>
  <c r="D14" i="14"/>
  <c r="E14" i="14"/>
  <c r="H630" i="21"/>
  <c r="F686" i="21"/>
  <c r="F679" i="21" s="1"/>
  <c r="F332" i="21"/>
  <c r="F331" i="21" s="1"/>
  <c r="G452" i="21"/>
  <c r="G440" i="21" s="1"/>
  <c r="F236" i="21"/>
  <c r="G686" i="21"/>
  <c r="G679" i="21" s="1"/>
  <c r="G713" i="21"/>
  <c r="G630" i="21"/>
  <c r="G622" i="21" s="1"/>
  <c r="G607" i="21" s="1"/>
  <c r="H713" i="21"/>
  <c r="F560" i="21"/>
  <c r="F551" i="21" s="1"/>
  <c r="F550" i="21" s="1"/>
  <c r="F483" i="21" s="1"/>
  <c r="F452" i="21"/>
  <c r="F440" i="21" s="1"/>
  <c r="F630" i="21"/>
  <c r="F622" i="21" s="1"/>
  <c r="F607" i="21" s="1"/>
  <c r="G130" i="21"/>
  <c r="G129" i="21" s="1"/>
  <c r="G128" i="21" s="1"/>
  <c r="F85" i="21"/>
  <c r="H164" i="21"/>
  <c r="H163" i="21" s="1"/>
  <c r="H162" i="21" s="1"/>
  <c r="H161" i="21" s="1"/>
  <c r="H686" i="21"/>
  <c r="H679" i="21" s="1"/>
  <c r="H560" i="21"/>
  <c r="H551" i="21" s="1"/>
  <c r="H550" i="21" s="1"/>
  <c r="H483" i="21" s="1"/>
  <c r="H452" i="21"/>
  <c r="H440" i="21" s="1"/>
  <c r="G560" i="21"/>
  <c r="G551" i="21" s="1"/>
  <c r="G550" i="21" s="1"/>
  <c r="G483" i="21" s="1"/>
  <c r="F59" i="21"/>
  <c r="F58" i="21" s="1"/>
  <c r="F57" i="21" s="1"/>
  <c r="H372" i="21"/>
  <c r="G332" i="21"/>
  <c r="G331" i="21" s="1"/>
  <c r="G372" i="21"/>
  <c r="F372" i="21"/>
  <c r="H622" i="21"/>
  <c r="H607" i="21" s="1"/>
  <c r="G236" i="21"/>
  <c r="H332" i="21"/>
  <c r="H331" i="21" s="1"/>
  <c r="F713" i="21"/>
  <c r="F130" i="21"/>
  <c r="F129" i="21" s="1"/>
  <c r="F128" i="21" s="1"/>
  <c r="F287" i="21"/>
  <c r="F286" i="21" s="1"/>
  <c r="H130" i="21"/>
  <c r="H129" i="21" s="1"/>
  <c r="H128" i="21" s="1"/>
  <c r="G164" i="21"/>
  <c r="G163" i="21" s="1"/>
  <c r="G162" i="21" s="1"/>
  <c r="G161" i="21" s="1"/>
  <c r="F201" i="21"/>
  <c r="H85" i="21"/>
  <c r="H287" i="21"/>
  <c r="H286" i="21" s="1"/>
  <c r="G85" i="21"/>
  <c r="G287" i="21"/>
  <c r="G286" i="21" s="1"/>
  <c r="H236" i="21"/>
  <c r="H202" i="21"/>
  <c r="H201" i="21" s="1"/>
  <c r="G202" i="21"/>
  <c r="G201" i="21" s="1"/>
  <c r="H57" i="21"/>
  <c r="G57" i="21"/>
  <c r="F24" i="21"/>
  <c r="F23" i="21" s="1"/>
  <c r="I837" i="20"/>
  <c r="I854" i="20"/>
  <c r="I827" i="20"/>
  <c r="I348" i="20"/>
  <c r="I275" i="20"/>
  <c r="G84" i="21" l="1"/>
  <c r="G15" i="21" s="1"/>
  <c r="F176" i="21"/>
  <c r="F84" i="21"/>
  <c r="F15" i="21" s="1"/>
  <c r="H285" i="21"/>
  <c r="G176" i="21"/>
  <c r="F285" i="21"/>
  <c r="G285" i="21"/>
  <c r="H84" i="21"/>
  <c r="H15" i="21" s="1"/>
  <c r="H176" i="21"/>
  <c r="H14" i="21" l="1"/>
  <c r="G14" i="21"/>
  <c r="F14" i="21"/>
  <c r="H581" i="20" l="1"/>
  <c r="H578" i="20"/>
  <c r="H532" i="20"/>
  <c r="H510" i="20"/>
  <c r="H460" i="20"/>
  <c r="H451" i="20"/>
  <c r="H381" i="20"/>
  <c r="H854" i="20" l="1"/>
  <c r="H852" i="20" s="1"/>
  <c r="I852" i="20"/>
  <c r="H837" i="20"/>
  <c r="H827" i="20"/>
  <c r="H826" i="20"/>
  <c r="H275" i="20"/>
  <c r="K275" i="20" s="1"/>
  <c r="H561" i="20"/>
  <c r="H348" i="20"/>
  <c r="G854" i="20" l="1"/>
  <c r="G837" i="20"/>
  <c r="G826" i="20"/>
  <c r="G827" i="20"/>
  <c r="G769" i="20"/>
  <c r="G746" i="20"/>
  <c r="G375" i="20"/>
  <c r="G348" i="20"/>
  <c r="G275" i="20"/>
  <c r="G45" i="20"/>
  <c r="H705" i="20" l="1"/>
  <c r="H704" i="20" s="1"/>
  <c r="I705" i="20"/>
  <c r="I704" i="20" s="1"/>
  <c r="G705" i="20"/>
  <c r="G704" i="20" s="1"/>
  <c r="H326" i="20"/>
  <c r="H325" i="20" s="1"/>
  <c r="I326" i="20"/>
  <c r="I325" i="20" s="1"/>
  <c r="H317" i="20"/>
  <c r="H316" i="20" s="1"/>
  <c r="I317" i="20"/>
  <c r="I316" i="20" s="1"/>
  <c r="H323" i="20"/>
  <c r="H322" i="20" s="1"/>
  <c r="I323" i="20"/>
  <c r="I322" i="20" s="1"/>
  <c r="I911" i="20" l="1"/>
  <c r="I910" i="20" s="1"/>
  <c r="I909" i="20" s="1"/>
  <c r="I908" i="20" s="1"/>
  <c r="I907" i="20" s="1"/>
  <c r="I905" i="20"/>
  <c r="I904" i="20" s="1"/>
  <c r="I902" i="20"/>
  <c r="I901" i="20" s="1"/>
  <c r="I895" i="20"/>
  <c r="I893" i="20"/>
  <c r="I891" i="20"/>
  <c r="I890" i="20" s="1"/>
  <c r="I889" i="20" s="1"/>
  <c r="I884" i="20"/>
  <c r="I882" i="20"/>
  <c r="I880" i="20"/>
  <c r="I877" i="20"/>
  <c r="I875" i="20"/>
  <c r="I872" i="20"/>
  <c r="I870" i="20"/>
  <c r="I868" i="20"/>
  <c r="I862" i="20"/>
  <c r="I861" i="20" s="1"/>
  <c r="I859" i="20"/>
  <c r="I858" i="20" s="1"/>
  <c r="I851" i="20"/>
  <c r="I850" i="20" s="1"/>
  <c r="I849" i="20" s="1"/>
  <c r="I848" i="20" s="1"/>
  <c r="I845" i="20"/>
  <c r="I844" i="20" s="1"/>
  <c r="I843" i="20" s="1"/>
  <c r="I840" i="20"/>
  <c r="I839" i="20" s="1"/>
  <c r="I836" i="20"/>
  <c r="I835" i="20" s="1"/>
  <c r="I829" i="20"/>
  <c r="I828" i="20" s="1"/>
  <c r="I825" i="20"/>
  <c r="I824" i="20" s="1"/>
  <c r="H911" i="20"/>
  <c r="H910" i="20" s="1"/>
  <c r="H909" i="20" s="1"/>
  <c r="H908" i="20" s="1"/>
  <c r="H907" i="20" s="1"/>
  <c r="H905" i="20"/>
  <c r="H904" i="20" s="1"/>
  <c r="H902" i="20"/>
  <c r="H901" i="20" s="1"/>
  <c r="H895" i="20"/>
  <c r="H893" i="20"/>
  <c r="H891" i="20"/>
  <c r="H890" i="20" s="1"/>
  <c r="H889" i="20" s="1"/>
  <c r="H884" i="20"/>
  <c r="H882" i="20"/>
  <c r="H880" i="20"/>
  <c r="H877" i="20"/>
  <c r="H875" i="20"/>
  <c r="H872" i="20"/>
  <c r="H870" i="20"/>
  <c r="H868" i="20"/>
  <c r="H862" i="20"/>
  <c r="H861" i="20" s="1"/>
  <c r="H859" i="20"/>
  <c r="H858" i="20" s="1"/>
  <c r="H851" i="20"/>
  <c r="H850" i="20" s="1"/>
  <c r="H849" i="20" s="1"/>
  <c r="H848" i="20" s="1"/>
  <c r="H845" i="20"/>
  <c r="H844" i="20" s="1"/>
  <c r="H843" i="20" s="1"/>
  <c r="H840" i="20"/>
  <c r="H839" i="20" s="1"/>
  <c r="H836" i="20"/>
  <c r="H835" i="20" s="1"/>
  <c r="H829" i="20"/>
  <c r="H828" i="20" s="1"/>
  <c r="H825" i="20"/>
  <c r="H824" i="20" s="1"/>
  <c r="G891" i="20"/>
  <c r="G859" i="20"/>
  <c r="I834" i="20" l="1"/>
  <c r="I833" i="20" s="1"/>
  <c r="I832" i="20" s="1"/>
  <c r="I823" i="20"/>
  <c r="I822" i="20" s="1"/>
  <c r="I821" i="20" s="1"/>
  <c r="H834" i="20"/>
  <c r="H833" i="20" s="1"/>
  <c r="H832" i="20" s="1"/>
  <c r="H823" i="20"/>
  <c r="H822" i="20" s="1"/>
  <c r="H821" i="20" s="1"/>
  <c r="H892" i="20"/>
  <c r="H888" i="20" s="1"/>
  <c r="H887" i="20" s="1"/>
  <c r="H886" i="20" s="1"/>
  <c r="I900" i="20"/>
  <c r="I899" i="20" s="1"/>
  <c r="I898" i="20" s="1"/>
  <c r="I897" i="20" s="1"/>
  <c r="I892" i="20"/>
  <c r="I888" i="20" s="1"/>
  <c r="I887" i="20" s="1"/>
  <c r="I886" i="20" s="1"/>
  <c r="H879" i="20"/>
  <c r="I879" i="20"/>
  <c r="H857" i="20"/>
  <c r="H874" i="20"/>
  <c r="I874" i="20"/>
  <c r="H867" i="20"/>
  <c r="H866" i="20" s="1"/>
  <c r="H900" i="20"/>
  <c r="H899" i="20" s="1"/>
  <c r="H898" i="20" s="1"/>
  <c r="H897" i="20" s="1"/>
  <c r="I867" i="20"/>
  <c r="I866" i="20" s="1"/>
  <c r="I857" i="20"/>
  <c r="I950" i="20"/>
  <c r="H950" i="20"/>
  <c r="I948" i="20"/>
  <c r="H948" i="20"/>
  <c r="I946" i="20"/>
  <c r="I945" i="20" s="1"/>
  <c r="I944" i="20" s="1"/>
  <c r="H946" i="20"/>
  <c r="H945" i="20" s="1"/>
  <c r="H944" i="20" s="1"/>
  <c r="G946" i="20"/>
  <c r="I937" i="20"/>
  <c r="I936" i="20" s="1"/>
  <c r="I935" i="20" s="1"/>
  <c r="I934" i="20" s="1"/>
  <c r="I933" i="20" s="1"/>
  <c r="I931" i="20"/>
  <c r="I929" i="20"/>
  <c r="I927" i="20"/>
  <c r="I926" i="20" s="1"/>
  <c r="I925" i="20" s="1"/>
  <c r="I920" i="20"/>
  <c r="I919" i="20" s="1"/>
  <c r="I918" i="20" s="1"/>
  <c r="I917" i="20" s="1"/>
  <c r="I916" i="20" s="1"/>
  <c r="I915" i="20" s="1"/>
  <c r="H937" i="20"/>
  <c r="H936" i="20" s="1"/>
  <c r="H935" i="20" s="1"/>
  <c r="H934" i="20" s="1"/>
  <c r="H933" i="20" s="1"/>
  <c r="H931" i="20"/>
  <c r="H929" i="20"/>
  <c r="H927" i="20"/>
  <c r="H926" i="20" s="1"/>
  <c r="H925" i="20" s="1"/>
  <c r="H920" i="20"/>
  <c r="H919" i="20" s="1"/>
  <c r="H918" i="20" s="1"/>
  <c r="H917" i="20" s="1"/>
  <c r="H916" i="20" s="1"/>
  <c r="H915" i="20" s="1"/>
  <c r="G927" i="20"/>
  <c r="I817" i="20"/>
  <c r="I816" i="20" s="1"/>
  <c r="I815" i="20" s="1"/>
  <c r="I814" i="20" s="1"/>
  <c r="I813" i="20" s="1"/>
  <c r="I812" i="20" s="1"/>
  <c r="I810" i="20"/>
  <c r="I809" i="20" s="1"/>
  <c r="I808" i="20" s="1"/>
  <c r="I807" i="20" s="1"/>
  <c r="I806" i="20" s="1"/>
  <c r="I804" i="20"/>
  <c r="I802" i="20"/>
  <c r="I800" i="20"/>
  <c r="I799" i="20" s="1"/>
  <c r="I798" i="20" s="1"/>
  <c r="H817" i="20"/>
  <c r="H816" i="20" s="1"/>
  <c r="H815" i="20" s="1"/>
  <c r="H814" i="20" s="1"/>
  <c r="H813" i="20" s="1"/>
  <c r="H812" i="20" s="1"/>
  <c r="H810" i="20"/>
  <c r="H809" i="20" s="1"/>
  <c r="H808" i="20" s="1"/>
  <c r="H807" i="20" s="1"/>
  <c r="H806" i="20" s="1"/>
  <c r="H804" i="20"/>
  <c r="H802" i="20"/>
  <c r="H800" i="20"/>
  <c r="H799" i="20" s="1"/>
  <c r="H798" i="20" s="1"/>
  <c r="G800" i="20"/>
  <c r="I791" i="20"/>
  <c r="I790" i="20" s="1"/>
  <c r="I789" i="20" s="1"/>
  <c r="I788" i="20" s="1"/>
  <c r="I787" i="20" s="1"/>
  <c r="I785" i="20"/>
  <c r="I784" i="20"/>
  <c r="I783" i="20" s="1"/>
  <c r="I781" i="20"/>
  <c r="I780" i="20" s="1"/>
  <c r="I779" i="20" s="1"/>
  <c r="H791" i="20"/>
  <c r="H790" i="20" s="1"/>
  <c r="H789" i="20" s="1"/>
  <c r="H788" i="20" s="1"/>
  <c r="H787" i="20" s="1"/>
  <c r="H785" i="20"/>
  <c r="H784" i="20"/>
  <c r="H783" i="20" s="1"/>
  <c r="H781" i="20"/>
  <c r="H780" i="20" s="1"/>
  <c r="H779" i="20" s="1"/>
  <c r="G784" i="20"/>
  <c r="G781" i="20"/>
  <c r="I773" i="20"/>
  <c r="I772" i="20" s="1"/>
  <c r="H773" i="20"/>
  <c r="H772" i="20" s="1"/>
  <c r="I771" i="20"/>
  <c r="I770" i="20" s="1"/>
  <c r="H771" i="20"/>
  <c r="H770" i="20" s="1"/>
  <c r="I769" i="20"/>
  <c r="I768" i="20" s="1"/>
  <c r="H769" i="20"/>
  <c r="H768" i="20" s="1"/>
  <c r="G771" i="20"/>
  <c r="G773" i="20"/>
  <c r="I764" i="20"/>
  <c r="I762" i="20"/>
  <c r="I760" i="20"/>
  <c r="I759" i="20" s="1"/>
  <c r="I758" i="20" s="1"/>
  <c r="H764" i="20"/>
  <c r="H762" i="20"/>
  <c r="H760" i="20"/>
  <c r="H759" i="20" s="1"/>
  <c r="H758" i="20" s="1"/>
  <c r="G760" i="20"/>
  <c r="I751" i="20"/>
  <c r="I750" i="20" s="1"/>
  <c r="H751" i="20"/>
  <c r="H750" i="20" s="1"/>
  <c r="I748" i="20"/>
  <c r="I747" i="20" s="1"/>
  <c r="H748" i="20"/>
  <c r="H747" i="20" s="1"/>
  <c r="I745" i="20"/>
  <c r="I744" i="20" s="1"/>
  <c r="H745" i="20"/>
  <c r="H744" i="20" s="1"/>
  <c r="I739" i="20"/>
  <c r="I738" i="20" s="1"/>
  <c r="I737" i="20" s="1"/>
  <c r="H739" i="20"/>
  <c r="H738" i="20" s="1"/>
  <c r="H737" i="20" s="1"/>
  <c r="I735" i="20"/>
  <c r="I734" i="20" s="1"/>
  <c r="I733" i="20" s="1"/>
  <c r="H735" i="20"/>
  <c r="H734" i="20" s="1"/>
  <c r="H733" i="20" s="1"/>
  <c r="I731" i="20"/>
  <c r="H731" i="20"/>
  <c r="I729" i="20"/>
  <c r="H729" i="20"/>
  <c r="I725" i="20"/>
  <c r="I724" i="20" s="1"/>
  <c r="H725" i="20"/>
  <c r="H724" i="20" s="1"/>
  <c r="I722" i="20"/>
  <c r="H722" i="20"/>
  <c r="I720" i="20"/>
  <c r="H720" i="20"/>
  <c r="I714" i="20"/>
  <c r="I713" i="20" s="1"/>
  <c r="H714" i="20"/>
  <c r="H713" i="20" s="1"/>
  <c r="I711" i="20"/>
  <c r="I710" i="20" s="1"/>
  <c r="H711" i="20"/>
  <c r="H710" i="20" s="1"/>
  <c r="I708" i="20"/>
  <c r="I707" i="20" s="1"/>
  <c r="H708" i="20"/>
  <c r="H707" i="20" s="1"/>
  <c r="I702" i="20"/>
  <c r="I701" i="20" s="1"/>
  <c r="H702" i="20"/>
  <c r="H701" i="20" s="1"/>
  <c r="I698" i="20"/>
  <c r="I697" i="20" s="1"/>
  <c r="H698" i="20"/>
  <c r="H697" i="20" s="1"/>
  <c r="I695" i="20"/>
  <c r="I694" i="20" s="1"/>
  <c r="H695" i="20"/>
  <c r="H694" i="20" s="1"/>
  <c r="I692" i="20"/>
  <c r="I691" i="20" s="1"/>
  <c r="H692" i="20"/>
  <c r="H691" i="20" s="1"/>
  <c r="G692" i="20"/>
  <c r="G691" i="20" s="1"/>
  <c r="G695" i="20"/>
  <c r="G694" i="20" s="1"/>
  <c r="G698" i="20"/>
  <c r="G697" i="20" s="1"/>
  <c r="I688" i="20"/>
  <c r="I687" i="20" s="1"/>
  <c r="H688" i="20"/>
  <c r="H687" i="20" s="1"/>
  <c r="I685" i="20"/>
  <c r="I684" i="20" s="1"/>
  <c r="H685" i="20"/>
  <c r="H684" i="20" s="1"/>
  <c r="G685" i="20"/>
  <c r="G684" i="20" s="1"/>
  <c r="I678" i="20"/>
  <c r="I677" i="20" s="1"/>
  <c r="I676" i="20" s="1"/>
  <c r="I675" i="20" s="1"/>
  <c r="I674" i="20" s="1"/>
  <c r="I673" i="20" s="1"/>
  <c r="H678" i="20"/>
  <c r="H677" i="20" s="1"/>
  <c r="H676" i="20" s="1"/>
  <c r="H675" i="20" s="1"/>
  <c r="H674" i="20" s="1"/>
  <c r="H673" i="20" s="1"/>
  <c r="H670" i="20"/>
  <c r="H669" i="20" s="1"/>
  <c r="H668" i="20" s="1"/>
  <c r="H667" i="20" s="1"/>
  <c r="H666" i="20" s="1"/>
  <c r="I670" i="20"/>
  <c r="I669" i="20" s="1"/>
  <c r="I668" i="20" s="1"/>
  <c r="I667" i="20" s="1"/>
  <c r="I666" i="20" s="1"/>
  <c r="I549" i="20"/>
  <c r="H549" i="20"/>
  <c r="I547" i="20"/>
  <c r="H547" i="20"/>
  <c r="I544" i="20"/>
  <c r="I543" i="20" s="1"/>
  <c r="H544" i="20"/>
  <c r="H543" i="20" s="1"/>
  <c r="H585" i="20"/>
  <c r="I585" i="20"/>
  <c r="H583" i="20"/>
  <c r="I583" i="20"/>
  <c r="I580" i="20"/>
  <c r="I579" i="20" s="1"/>
  <c r="H580" i="20"/>
  <c r="H579" i="20" s="1"/>
  <c r="I577" i="20"/>
  <c r="I576" i="20" s="1"/>
  <c r="H577" i="20"/>
  <c r="H576" i="20" s="1"/>
  <c r="G580" i="20"/>
  <c r="G579" i="20" s="1"/>
  <c r="H555" i="20"/>
  <c r="H554" i="20" s="1"/>
  <c r="H553" i="20" s="1"/>
  <c r="H552" i="20" s="1"/>
  <c r="I555" i="20"/>
  <c r="I554" i="20" s="1"/>
  <c r="I553" i="20" s="1"/>
  <c r="I552" i="20" s="1"/>
  <c r="H569" i="20"/>
  <c r="I569" i="20"/>
  <c r="G569" i="20"/>
  <c r="H571" i="20"/>
  <c r="I571" i="20"/>
  <c r="G571" i="20"/>
  <c r="I566" i="20"/>
  <c r="I565" i="20" s="1"/>
  <c r="H566" i="20"/>
  <c r="H565" i="20" s="1"/>
  <c r="H563" i="20"/>
  <c r="H562" i="20" s="1"/>
  <c r="I563" i="20"/>
  <c r="I562" i="20" s="1"/>
  <c r="G563" i="20"/>
  <c r="G562" i="20" s="1"/>
  <c r="I560" i="20"/>
  <c r="I559" i="20" s="1"/>
  <c r="H560" i="20"/>
  <c r="H559" i="20" s="1"/>
  <c r="I537" i="20"/>
  <c r="I536" i="20" s="1"/>
  <c r="H537" i="20"/>
  <c r="H536" i="20" s="1"/>
  <c r="I534" i="20"/>
  <c r="I533" i="20" s="1"/>
  <c r="H534" i="20"/>
  <c r="H533" i="20" s="1"/>
  <c r="H531" i="20"/>
  <c r="H530" i="20" s="1"/>
  <c r="I531" i="20"/>
  <c r="I530" i="20" s="1"/>
  <c r="G526" i="20"/>
  <c r="G525" i="20" s="1"/>
  <c r="I526" i="20"/>
  <c r="I525" i="20" s="1"/>
  <c r="H526" i="20"/>
  <c r="H525" i="20" s="1"/>
  <c r="H523" i="20"/>
  <c r="H522" i="20" s="1"/>
  <c r="I523" i="20"/>
  <c r="I522" i="20" s="1"/>
  <c r="G523" i="20"/>
  <c r="G522" i="20" s="1"/>
  <c r="H520" i="20"/>
  <c r="H519" i="20" s="1"/>
  <c r="I520" i="20"/>
  <c r="I519" i="20" s="1"/>
  <c r="G520" i="20"/>
  <c r="G519" i="20" s="1"/>
  <c r="H517" i="20"/>
  <c r="H516" i="20" s="1"/>
  <c r="I517" i="20"/>
  <c r="I516" i="20" s="1"/>
  <c r="G517" i="20"/>
  <c r="G516" i="20" s="1"/>
  <c r="H514" i="20"/>
  <c r="H513" i="20" s="1"/>
  <c r="I514" i="20"/>
  <c r="I513" i="20" s="1"/>
  <c r="G514" i="20"/>
  <c r="G513" i="20" s="1"/>
  <c r="H509" i="20"/>
  <c r="H508" i="20" s="1"/>
  <c r="I509" i="20"/>
  <c r="I508" i="20" s="1"/>
  <c r="I506" i="20"/>
  <c r="I505" i="20" s="1"/>
  <c r="H506" i="20"/>
  <c r="H505" i="20" s="1"/>
  <c r="I503" i="20"/>
  <c r="I502" i="20" s="1"/>
  <c r="H503" i="20"/>
  <c r="H502" i="20" s="1"/>
  <c r="H497" i="20"/>
  <c r="H496" i="20" s="1"/>
  <c r="I497" i="20"/>
  <c r="I496" i="20" s="1"/>
  <c r="H494" i="20"/>
  <c r="H493" i="20" s="1"/>
  <c r="I494" i="20"/>
  <c r="I493" i="20" s="1"/>
  <c r="I477" i="20"/>
  <c r="I476" i="20" s="1"/>
  <c r="H477" i="20"/>
  <c r="H476" i="20" s="1"/>
  <c r="I478" i="20"/>
  <c r="I474" i="20"/>
  <c r="I473" i="20" s="1"/>
  <c r="I472" i="20" s="1"/>
  <c r="H478" i="20"/>
  <c r="H474" i="20"/>
  <c r="H473" i="20" s="1"/>
  <c r="H472" i="20" s="1"/>
  <c r="G476" i="20"/>
  <c r="G474" i="20"/>
  <c r="G473" i="20" s="1"/>
  <c r="G472" i="20" s="1"/>
  <c r="G478" i="20"/>
  <c r="H484" i="20"/>
  <c r="H483" i="20" s="1"/>
  <c r="I484" i="20"/>
  <c r="I483" i="20" s="1"/>
  <c r="G484" i="20"/>
  <c r="G483" i="20" s="1"/>
  <c r="H487" i="20"/>
  <c r="H486" i="20" s="1"/>
  <c r="I487" i="20"/>
  <c r="I486" i="20" s="1"/>
  <c r="G487" i="20"/>
  <c r="G486" i="20" s="1"/>
  <c r="I466" i="20"/>
  <c r="I465" i="20" s="1"/>
  <c r="H466" i="20"/>
  <c r="H465" i="20" s="1"/>
  <c r="H463" i="20"/>
  <c r="H462" i="20" s="1"/>
  <c r="I463" i="20"/>
  <c r="I462" i="20" s="1"/>
  <c r="G466" i="20"/>
  <c r="G465" i="20" s="1"/>
  <c r="G463" i="20"/>
  <c r="G462" i="20" s="1"/>
  <c r="I459" i="20"/>
  <c r="I458" i="20" s="1"/>
  <c r="H459" i="20"/>
  <c r="H458" i="20" s="1"/>
  <c r="G459" i="20"/>
  <c r="G458" i="20" s="1"/>
  <c r="I456" i="20"/>
  <c r="I455" i="20" s="1"/>
  <c r="H456" i="20"/>
  <c r="H455" i="20" s="1"/>
  <c r="G456" i="20"/>
  <c r="G455" i="20" s="1"/>
  <c r="H453" i="20"/>
  <c r="H452" i="20" s="1"/>
  <c r="I453" i="20"/>
  <c r="I452" i="20" s="1"/>
  <c r="G453" i="20"/>
  <c r="G452" i="20" s="1"/>
  <c r="I450" i="20"/>
  <c r="I449" i="20" s="1"/>
  <c r="H450" i="20"/>
  <c r="H449" i="20" s="1"/>
  <c r="G450" i="20"/>
  <c r="G449" i="20" s="1"/>
  <c r="I447" i="20"/>
  <c r="I446" i="20" s="1"/>
  <c r="H447" i="20"/>
  <c r="H446" i="20" s="1"/>
  <c r="G447" i="20"/>
  <c r="G446" i="20" s="1"/>
  <c r="I444" i="20"/>
  <c r="I443" i="20" s="1"/>
  <c r="H444" i="20"/>
  <c r="H443" i="20" s="1"/>
  <c r="G444" i="20"/>
  <c r="G443" i="20" s="1"/>
  <c r="I441" i="20"/>
  <c r="I440" i="20" s="1"/>
  <c r="H441" i="20"/>
  <c r="H440" i="20" s="1"/>
  <c r="G441" i="20"/>
  <c r="G440" i="20" s="1"/>
  <c r="I438" i="20"/>
  <c r="I437" i="20" s="1"/>
  <c r="H438" i="20"/>
  <c r="H437" i="20" s="1"/>
  <c r="G438" i="20"/>
  <c r="G437" i="20" s="1"/>
  <c r="H435" i="20"/>
  <c r="H434" i="20" s="1"/>
  <c r="I435" i="20"/>
  <c r="I434" i="20" s="1"/>
  <c r="G435" i="20"/>
  <c r="G434" i="20" s="1"/>
  <c r="I432" i="20"/>
  <c r="I431" i="20" s="1"/>
  <c r="H432" i="20"/>
  <c r="H431" i="20" s="1"/>
  <c r="G432" i="20"/>
  <c r="G431" i="20" s="1"/>
  <c r="I429" i="20"/>
  <c r="I428" i="20" s="1"/>
  <c r="H429" i="20"/>
  <c r="H428" i="20" s="1"/>
  <c r="G429" i="20"/>
  <c r="G428" i="20" s="1"/>
  <c r="I423" i="20"/>
  <c r="I421" i="20"/>
  <c r="I419" i="20"/>
  <c r="H423" i="20"/>
  <c r="H421" i="20"/>
  <c r="H419" i="20"/>
  <c r="G421" i="20"/>
  <c r="G423" i="20"/>
  <c r="G419" i="20"/>
  <c r="I368" i="20"/>
  <c r="I367" i="20" s="1"/>
  <c r="I366" i="20" s="1"/>
  <c r="I365" i="20" s="1"/>
  <c r="H368" i="20"/>
  <c r="H367" i="20" s="1"/>
  <c r="H366" i="20" s="1"/>
  <c r="H365" i="20" s="1"/>
  <c r="H370" i="20"/>
  <c r="H369" i="20" s="1"/>
  <c r="I370" i="20"/>
  <c r="I369" i="20" s="1"/>
  <c r="G370" i="20"/>
  <c r="G369" i="20" s="1"/>
  <c r="G368" i="20"/>
  <c r="G367" i="20" s="1"/>
  <c r="G366" i="20" s="1"/>
  <c r="G365" i="20" s="1"/>
  <c r="H374" i="20"/>
  <c r="H373" i="20" s="1"/>
  <c r="H372" i="20" s="1"/>
  <c r="I374" i="20"/>
  <c r="I373" i="20" s="1"/>
  <c r="I372" i="20" s="1"/>
  <c r="G374" i="20"/>
  <c r="G373" i="20" s="1"/>
  <c r="G372" i="20" s="1"/>
  <c r="H347" i="20"/>
  <c r="H346" i="20" s="1"/>
  <c r="H345" i="20" s="1"/>
  <c r="H344" i="20" s="1"/>
  <c r="H343" i="20" s="1"/>
  <c r="H342" i="20" s="1"/>
  <c r="I347" i="20"/>
  <c r="I346" i="20" s="1"/>
  <c r="I345" i="20" s="1"/>
  <c r="I344" i="20" s="1"/>
  <c r="I343" i="20" s="1"/>
  <c r="I342" i="20" s="1"/>
  <c r="G347" i="20"/>
  <c r="G346" i="20" s="1"/>
  <c r="G345" i="20" s="1"/>
  <c r="G344" i="20" s="1"/>
  <c r="G343" i="20" s="1"/>
  <c r="G342" i="20" s="1"/>
  <c r="I353" i="20"/>
  <c r="I352" i="20" s="1"/>
  <c r="H353" i="20"/>
  <c r="H352" i="20" s="1"/>
  <c r="H356" i="20"/>
  <c r="H355" i="20" s="1"/>
  <c r="G356" i="20"/>
  <c r="G355" i="20" s="1"/>
  <c r="G353" i="20"/>
  <c r="G352" i="20" s="1"/>
  <c r="I356" i="20"/>
  <c r="I355" i="20" s="1"/>
  <c r="H359" i="20"/>
  <c r="H358" i="20" s="1"/>
  <c r="I359" i="20"/>
  <c r="I358" i="20" s="1"/>
  <c r="G359" i="20"/>
  <c r="G358" i="20" s="1"/>
  <c r="I412" i="20"/>
  <c r="H412" i="20"/>
  <c r="I410" i="20"/>
  <c r="H410" i="20"/>
  <c r="I408" i="20"/>
  <c r="I407" i="20" s="1"/>
  <c r="I406" i="20" s="1"/>
  <c r="H408" i="20"/>
  <c r="H407" i="20" s="1"/>
  <c r="H406" i="20" s="1"/>
  <c r="G410" i="20"/>
  <c r="G412" i="20"/>
  <c r="G408" i="20"/>
  <c r="G407" i="20" s="1"/>
  <c r="G406" i="20" s="1"/>
  <c r="I380" i="20"/>
  <c r="I379" i="20" s="1"/>
  <c r="H380" i="20"/>
  <c r="H379" i="20" s="1"/>
  <c r="G380" i="20"/>
  <c r="G379" i="20" s="1"/>
  <c r="H401" i="20"/>
  <c r="H400" i="20" s="1"/>
  <c r="I401" i="20"/>
  <c r="I400" i="20" s="1"/>
  <c r="G401" i="20"/>
  <c r="G400" i="20" s="1"/>
  <c r="I398" i="20"/>
  <c r="I397" i="20" s="1"/>
  <c r="H398" i="20"/>
  <c r="H397" i="20" s="1"/>
  <c r="G398" i="20"/>
  <c r="G397" i="20" s="1"/>
  <c r="I395" i="20"/>
  <c r="I394" i="20" s="1"/>
  <c r="H395" i="20"/>
  <c r="H394" i="20" s="1"/>
  <c r="G395" i="20"/>
  <c r="G394" i="20" s="1"/>
  <c r="I392" i="20"/>
  <c r="I391" i="20" s="1"/>
  <c r="H392" i="20"/>
  <c r="H391" i="20" s="1"/>
  <c r="G392" i="20"/>
  <c r="G391" i="20" s="1"/>
  <c r="I389" i="20"/>
  <c r="I388" i="20" s="1"/>
  <c r="H389" i="20"/>
  <c r="H388" i="20" s="1"/>
  <c r="G389" i="20"/>
  <c r="G388" i="20" s="1"/>
  <c r="I386" i="20"/>
  <c r="I385" i="20" s="1"/>
  <c r="H386" i="20"/>
  <c r="H385" i="20" s="1"/>
  <c r="G386" i="20"/>
  <c r="G385" i="20" s="1"/>
  <c r="I383" i="20"/>
  <c r="I382" i="20" s="1"/>
  <c r="H383" i="20"/>
  <c r="H382" i="20" s="1"/>
  <c r="G383" i="20"/>
  <c r="G382" i="20" s="1"/>
  <c r="I338" i="20"/>
  <c r="I337" i="20" s="1"/>
  <c r="I335" i="20"/>
  <c r="I334" i="20"/>
  <c r="I333" i="20" s="1"/>
  <c r="I332" i="20"/>
  <c r="I331" i="20" s="1"/>
  <c r="H338" i="20"/>
  <c r="H337" i="20" s="1"/>
  <c r="H335" i="20"/>
  <c r="H334" i="20"/>
  <c r="H333" i="20" s="1"/>
  <c r="H332" i="20"/>
  <c r="H331" i="20" s="1"/>
  <c r="H314" i="20"/>
  <c r="H313" i="20" s="1"/>
  <c r="I314" i="20"/>
  <c r="I313" i="20" s="1"/>
  <c r="H311" i="20"/>
  <c r="I311" i="20"/>
  <c r="H309" i="20"/>
  <c r="I309" i="20"/>
  <c r="H303" i="20"/>
  <c r="H302" i="20" s="1"/>
  <c r="H301" i="20" s="1"/>
  <c r="I303" i="20"/>
  <c r="I302" i="20" s="1"/>
  <c r="I301" i="20" s="1"/>
  <c r="I299" i="20"/>
  <c r="I297" i="20"/>
  <c r="I294" i="20"/>
  <c r="I293" i="20" s="1"/>
  <c r="H299" i="20"/>
  <c r="H297" i="20"/>
  <c r="H294" i="20"/>
  <c r="H293" i="20" s="1"/>
  <c r="G334" i="20"/>
  <c r="G332" i="20"/>
  <c r="H320" i="20"/>
  <c r="H319" i="20" s="1"/>
  <c r="I320" i="20"/>
  <c r="I319" i="20" s="1"/>
  <c r="G314" i="20"/>
  <c r="G313" i="20" s="1"/>
  <c r="I286" i="20"/>
  <c r="I284" i="20"/>
  <c r="I281" i="20"/>
  <c r="I280" i="20" s="1"/>
  <c r="I279" i="20" s="1"/>
  <c r="H286" i="20"/>
  <c r="H284" i="20"/>
  <c r="H281" i="20"/>
  <c r="H280" i="20" s="1"/>
  <c r="H279" i="20" s="1"/>
  <c r="I274" i="20"/>
  <c r="I273" i="20" s="1"/>
  <c r="I272" i="20" s="1"/>
  <c r="I271" i="20" s="1"/>
  <c r="H274" i="20"/>
  <c r="H273" i="20" s="1"/>
  <c r="H272" i="20" s="1"/>
  <c r="H271" i="20" s="1"/>
  <c r="I269" i="20"/>
  <c r="I268" i="20" s="1"/>
  <c r="I267" i="20" s="1"/>
  <c r="H269" i="20"/>
  <c r="H268" i="20" s="1"/>
  <c r="H267" i="20" s="1"/>
  <c r="I262" i="20"/>
  <c r="I261" i="20" s="1"/>
  <c r="I260" i="20" s="1"/>
  <c r="I259" i="20" s="1"/>
  <c r="I258" i="20" s="1"/>
  <c r="I257" i="20" s="1"/>
  <c r="H262" i="20"/>
  <c r="H261" i="20" s="1"/>
  <c r="I663" i="20"/>
  <c r="I662" i="20" s="1"/>
  <c r="I661" i="20" s="1"/>
  <c r="I660" i="20" s="1"/>
  <c r="I659" i="20" s="1"/>
  <c r="I658" i="20" s="1"/>
  <c r="H663" i="20"/>
  <c r="H662" i="20" s="1"/>
  <c r="H661" i="20" s="1"/>
  <c r="H660" i="20" s="1"/>
  <c r="H659" i="20" s="1"/>
  <c r="H658" i="20" s="1"/>
  <c r="G663" i="20"/>
  <c r="I656" i="20"/>
  <c r="I655" i="20" s="1"/>
  <c r="I654" i="20" s="1"/>
  <c r="I653" i="20" s="1"/>
  <c r="I652" i="20" s="1"/>
  <c r="I651" i="20" s="1"/>
  <c r="H656" i="20"/>
  <c r="H655" i="20" s="1"/>
  <c r="H654" i="20" s="1"/>
  <c r="H653" i="20" s="1"/>
  <c r="H652" i="20" s="1"/>
  <c r="H651" i="20" s="1"/>
  <c r="G656" i="20"/>
  <c r="G655" i="20" s="1"/>
  <c r="I649" i="20"/>
  <c r="I648" i="20" s="1"/>
  <c r="I647" i="20" s="1"/>
  <c r="I646" i="20" s="1"/>
  <c r="I645" i="20" s="1"/>
  <c r="H649" i="20"/>
  <c r="H648" i="20" s="1"/>
  <c r="H647" i="20" s="1"/>
  <c r="H646" i="20" s="1"/>
  <c r="H645" i="20" s="1"/>
  <c r="G649" i="20"/>
  <c r="I643" i="20"/>
  <c r="I642" i="20" s="1"/>
  <c r="I641" i="20" s="1"/>
  <c r="I640" i="20" s="1"/>
  <c r="I639" i="20" s="1"/>
  <c r="H643" i="20"/>
  <c r="H642" i="20" s="1"/>
  <c r="H641" i="20" s="1"/>
  <c r="H640" i="20" s="1"/>
  <c r="H639" i="20" s="1"/>
  <c r="G643" i="20"/>
  <c r="G642" i="20" s="1"/>
  <c r="I637" i="20"/>
  <c r="H637" i="20"/>
  <c r="G637" i="20"/>
  <c r="I635" i="20"/>
  <c r="H635" i="20"/>
  <c r="G635" i="20"/>
  <c r="I632" i="20"/>
  <c r="I631" i="20" s="1"/>
  <c r="H632" i="20"/>
  <c r="H631" i="20" s="1"/>
  <c r="G632" i="20"/>
  <c r="I624" i="20"/>
  <c r="I623" i="20" s="1"/>
  <c r="I622" i="20" s="1"/>
  <c r="I621" i="20" s="1"/>
  <c r="I620" i="20" s="1"/>
  <c r="I619" i="20" s="1"/>
  <c r="H624" i="20"/>
  <c r="H623" i="20" s="1"/>
  <c r="H622" i="20" s="1"/>
  <c r="H621" i="20" s="1"/>
  <c r="H620" i="20" s="1"/>
  <c r="H619" i="20" s="1"/>
  <c r="G624" i="20"/>
  <c r="I617" i="20"/>
  <c r="I616" i="20" s="1"/>
  <c r="I615" i="20" s="1"/>
  <c r="I614" i="20" s="1"/>
  <c r="I613" i="20" s="1"/>
  <c r="I612" i="20" s="1"/>
  <c r="H617" i="20"/>
  <c r="H616" i="20" s="1"/>
  <c r="H615" i="20" s="1"/>
  <c r="H614" i="20" s="1"/>
  <c r="H613" i="20" s="1"/>
  <c r="H612" i="20" s="1"/>
  <c r="G617" i="20"/>
  <c r="I610" i="20"/>
  <c r="I609" i="20" s="1"/>
  <c r="I608" i="20" s="1"/>
  <c r="I607" i="20" s="1"/>
  <c r="I606" i="20" s="1"/>
  <c r="H610" i="20"/>
  <c r="H609" i="20" s="1"/>
  <c r="H608" i="20" s="1"/>
  <c r="H607" i="20" s="1"/>
  <c r="H606" i="20" s="1"/>
  <c r="G610" i="20"/>
  <c r="G609" i="20" s="1"/>
  <c r="G608" i="20" s="1"/>
  <c r="I604" i="20"/>
  <c r="I603" i="20" s="1"/>
  <c r="I602" i="20" s="1"/>
  <c r="I601" i="20" s="1"/>
  <c r="I600" i="20" s="1"/>
  <c r="H604" i="20"/>
  <c r="H603" i="20" s="1"/>
  <c r="H602" i="20" s="1"/>
  <c r="H601" i="20" s="1"/>
  <c r="H600" i="20" s="1"/>
  <c r="G604" i="20"/>
  <c r="I598" i="20"/>
  <c r="H598" i="20"/>
  <c r="G598" i="20"/>
  <c r="I596" i="20"/>
  <c r="H596" i="20"/>
  <c r="G596" i="20"/>
  <c r="I593" i="20"/>
  <c r="I592" i="20" s="1"/>
  <c r="H593" i="20"/>
  <c r="H592" i="20" s="1"/>
  <c r="G593" i="20"/>
  <c r="G592" i="20" s="1"/>
  <c r="I254" i="20"/>
  <c r="I253" i="20" s="1"/>
  <c r="I252" i="20" s="1"/>
  <c r="I251" i="20" s="1"/>
  <c r="I250" i="20" s="1"/>
  <c r="I249" i="20" s="1"/>
  <c r="I247" i="20"/>
  <c r="I246" i="20" s="1"/>
  <c r="I245" i="20" s="1"/>
  <c r="I244" i="20" s="1"/>
  <c r="I243" i="20" s="1"/>
  <c r="I242" i="20" s="1"/>
  <c r="I240" i="20"/>
  <c r="I239" i="20" s="1"/>
  <c r="I238" i="20" s="1"/>
  <c r="I237" i="20" s="1"/>
  <c r="I236" i="20" s="1"/>
  <c r="I234" i="20"/>
  <c r="I233" i="20" s="1"/>
  <c r="I232" i="20" s="1"/>
  <c r="I231" i="20" s="1"/>
  <c r="I230" i="20" s="1"/>
  <c r="I228" i="20"/>
  <c r="I226" i="20"/>
  <c r="I223" i="20"/>
  <c r="I222" i="20" s="1"/>
  <c r="H254" i="20"/>
  <c r="H253" i="20" s="1"/>
  <c r="H252" i="20" s="1"/>
  <c r="H251" i="20" s="1"/>
  <c r="H250" i="20" s="1"/>
  <c r="H249" i="20" s="1"/>
  <c r="H247" i="20"/>
  <c r="H246" i="20" s="1"/>
  <c r="H245" i="20" s="1"/>
  <c r="H244" i="20" s="1"/>
  <c r="H243" i="20" s="1"/>
  <c r="H242" i="20" s="1"/>
  <c r="H240" i="20"/>
  <c r="H239" i="20" s="1"/>
  <c r="H238" i="20" s="1"/>
  <c r="H237" i="20" s="1"/>
  <c r="H236" i="20" s="1"/>
  <c r="H234" i="20"/>
  <c r="H233" i="20" s="1"/>
  <c r="H232" i="20" s="1"/>
  <c r="H231" i="20" s="1"/>
  <c r="H230" i="20" s="1"/>
  <c r="H228" i="20"/>
  <c r="H226" i="20"/>
  <c r="H223" i="20"/>
  <c r="H222" i="20" s="1"/>
  <c r="G254" i="20"/>
  <c r="G253" i="20" s="1"/>
  <c r="G247" i="20"/>
  <c r="G246" i="20" s="1"/>
  <c r="G240" i="20"/>
  <c r="G239" i="20" s="1"/>
  <c r="G234" i="20"/>
  <c r="G233" i="20" s="1"/>
  <c r="G232" i="20" s="1"/>
  <c r="G228" i="20"/>
  <c r="G226" i="20"/>
  <c r="G223" i="20"/>
  <c r="G222" i="20" s="1"/>
  <c r="I215" i="20"/>
  <c r="I214" i="20" s="1"/>
  <c r="I213" i="20" s="1"/>
  <c r="I212" i="20" s="1"/>
  <c r="I211" i="20" s="1"/>
  <c r="I210" i="20" s="1"/>
  <c r="I208" i="20"/>
  <c r="I207" i="20" s="1"/>
  <c r="I206" i="20" s="1"/>
  <c r="I205" i="20" s="1"/>
  <c r="I204" i="20" s="1"/>
  <c r="I203" i="20" s="1"/>
  <c r="I201" i="20"/>
  <c r="I200" i="20" s="1"/>
  <c r="I199" i="20" s="1"/>
  <c r="I198" i="20" s="1"/>
  <c r="I197" i="20" s="1"/>
  <c r="I195" i="20"/>
  <c r="I194" i="20" s="1"/>
  <c r="I193" i="20" s="1"/>
  <c r="I192" i="20" s="1"/>
  <c r="I191" i="20" s="1"/>
  <c r="I189" i="20"/>
  <c r="I187" i="20"/>
  <c r="I184" i="20"/>
  <c r="I183" i="20" s="1"/>
  <c r="H215" i="20"/>
  <c r="H214" i="20" s="1"/>
  <c r="H213" i="20" s="1"/>
  <c r="H212" i="20" s="1"/>
  <c r="H211" i="20" s="1"/>
  <c r="H210" i="20" s="1"/>
  <c r="H208" i="20"/>
  <c r="H207" i="20" s="1"/>
  <c r="H206" i="20" s="1"/>
  <c r="H205" i="20" s="1"/>
  <c r="H204" i="20" s="1"/>
  <c r="H203" i="20" s="1"/>
  <c r="H201" i="20"/>
  <c r="H200" i="20" s="1"/>
  <c r="H199" i="20" s="1"/>
  <c r="H198" i="20" s="1"/>
  <c r="H197" i="20" s="1"/>
  <c r="H195" i="20"/>
  <c r="H194" i="20" s="1"/>
  <c r="H193" i="20" s="1"/>
  <c r="H192" i="20" s="1"/>
  <c r="H191" i="20" s="1"/>
  <c r="H189" i="20"/>
  <c r="H187" i="20"/>
  <c r="H184" i="20"/>
  <c r="H183" i="20" s="1"/>
  <c r="G215" i="20"/>
  <c r="G214" i="20" s="1"/>
  <c r="I176" i="20"/>
  <c r="I175" i="20" s="1"/>
  <c r="I174" i="20" s="1"/>
  <c r="I173" i="20" s="1"/>
  <c r="I172" i="20" s="1"/>
  <c r="H176" i="20"/>
  <c r="H175" i="20" s="1"/>
  <c r="H174" i="20" s="1"/>
  <c r="H173" i="20" s="1"/>
  <c r="H172" i="20" s="1"/>
  <c r="H166" i="20"/>
  <c r="H165" i="20" s="1"/>
  <c r="I166" i="20"/>
  <c r="I165" i="20" s="1"/>
  <c r="H163" i="20"/>
  <c r="H162" i="20" s="1"/>
  <c r="I163" i="20"/>
  <c r="I162" i="20" s="1"/>
  <c r="I157" i="20"/>
  <c r="I156" i="20" s="1"/>
  <c r="I155" i="20" s="1"/>
  <c r="I154" i="20" s="1"/>
  <c r="I153" i="20" s="1"/>
  <c r="H157" i="20"/>
  <c r="H156" i="20" s="1"/>
  <c r="H155" i="20" s="1"/>
  <c r="H154" i="20" s="1"/>
  <c r="H153" i="20" s="1"/>
  <c r="I170" i="20"/>
  <c r="I169" i="20" s="1"/>
  <c r="I168" i="20" s="1"/>
  <c r="H170" i="20"/>
  <c r="H169" i="20" s="1"/>
  <c r="H168" i="20" s="1"/>
  <c r="H150" i="20"/>
  <c r="H149" i="20" s="1"/>
  <c r="H148" i="20" s="1"/>
  <c r="H147" i="20" s="1"/>
  <c r="I150" i="20"/>
  <c r="I149" i="20" s="1"/>
  <c r="I148" i="20" s="1"/>
  <c r="I147" i="20" s="1"/>
  <c r="I145" i="20"/>
  <c r="I144" i="20" s="1"/>
  <c r="H145" i="20"/>
  <c r="H144" i="20" s="1"/>
  <c r="G145" i="20"/>
  <c r="G144" i="20" s="1"/>
  <c r="I142" i="20"/>
  <c r="I141" i="20" s="1"/>
  <c r="H142" i="20"/>
  <c r="H141" i="20" s="1"/>
  <c r="G142" i="20"/>
  <c r="G141" i="20" s="1"/>
  <c r="I139" i="20"/>
  <c r="I138" i="20" s="1"/>
  <c r="H139" i="20"/>
  <c r="H138" i="20" s="1"/>
  <c r="G139" i="20"/>
  <c r="G138" i="20" s="1"/>
  <c r="I136" i="20"/>
  <c r="I135" i="20" s="1"/>
  <c r="H136" i="20"/>
  <c r="H135" i="20" s="1"/>
  <c r="G136" i="20"/>
  <c r="G135" i="20" s="1"/>
  <c r="I133" i="20"/>
  <c r="I132" i="20" s="1"/>
  <c r="H133" i="20"/>
  <c r="H132" i="20" s="1"/>
  <c r="G133" i="20"/>
  <c r="G132" i="20" s="1"/>
  <c r="I130" i="20"/>
  <c r="I129" i="20" s="1"/>
  <c r="H130" i="20"/>
  <c r="H129" i="20" s="1"/>
  <c r="G130" i="20"/>
  <c r="G129" i="20" s="1"/>
  <c r="H127" i="20"/>
  <c r="H126" i="20" s="1"/>
  <c r="I127" i="20"/>
  <c r="I126" i="20" s="1"/>
  <c r="G127" i="20"/>
  <c r="G126" i="20" s="1"/>
  <c r="I124" i="20"/>
  <c r="I123" i="20" s="1"/>
  <c r="H124" i="20"/>
  <c r="H123" i="20" s="1"/>
  <c r="H121" i="20"/>
  <c r="H120" i="20" s="1"/>
  <c r="I121" i="20"/>
  <c r="I120" i="20" s="1"/>
  <c r="I115" i="20"/>
  <c r="I113" i="20"/>
  <c r="I111" i="20"/>
  <c r="H115" i="20"/>
  <c r="H113" i="20"/>
  <c r="H111" i="20"/>
  <c r="H107" i="20"/>
  <c r="H106" i="20" s="1"/>
  <c r="I107" i="20"/>
  <c r="I106" i="20" s="1"/>
  <c r="H100" i="20"/>
  <c r="H99" i="20" s="1"/>
  <c r="H98" i="20" s="1"/>
  <c r="H97" i="20" s="1"/>
  <c r="I100" i="20"/>
  <c r="I99" i="20" s="1"/>
  <c r="I98" i="20" s="1"/>
  <c r="I97" i="20" s="1"/>
  <c r="H95" i="20"/>
  <c r="H94" i="20" s="1"/>
  <c r="I95" i="20"/>
  <c r="I94" i="20" s="1"/>
  <c r="G95" i="20"/>
  <c r="G94" i="20" s="1"/>
  <c r="H92" i="20"/>
  <c r="H91" i="20" s="1"/>
  <c r="I92" i="20"/>
  <c r="I91" i="20" s="1"/>
  <c r="I89" i="20"/>
  <c r="I88" i="20" s="1"/>
  <c r="H89" i="20"/>
  <c r="H88" i="20" s="1"/>
  <c r="H85" i="20"/>
  <c r="H84" i="20" s="1"/>
  <c r="I85" i="20"/>
  <c r="I84" i="20" s="1"/>
  <c r="G85" i="20"/>
  <c r="G84" i="20" s="1"/>
  <c r="H82" i="20"/>
  <c r="H81" i="20" s="1"/>
  <c r="I82" i="20"/>
  <c r="I81" i="20" s="1"/>
  <c r="H79" i="20"/>
  <c r="H78" i="20" s="1"/>
  <c r="I79" i="20"/>
  <c r="I78" i="20" s="1"/>
  <c r="H76" i="20"/>
  <c r="H75" i="20" s="1"/>
  <c r="I76" i="20"/>
  <c r="I75" i="20" s="1"/>
  <c r="H73" i="20"/>
  <c r="H72" i="20" s="1"/>
  <c r="I73" i="20"/>
  <c r="I72" i="20" s="1"/>
  <c r="H70" i="20"/>
  <c r="H69" i="20" s="1"/>
  <c r="I70" i="20"/>
  <c r="I69" i="20" s="1"/>
  <c r="H67" i="20"/>
  <c r="H66" i="20" s="1"/>
  <c r="I67" i="20"/>
  <c r="I66" i="20" s="1"/>
  <c r="H61" i="20"/>
  <c r="H60" i="20" s="1"/>
  <c r="I61" i="20"/>
  <c r="I60" i="20" s="1"/>
  <c r="H58" i="20"/>
  <c r="H57" i="20" s="1"/>
  <c r="I58" i="20"/>
  <c r="I57" i="20" s="1"/>
  <c r="H55" i="20"/>
  <c r="I55" i="20"/>
  <c r="H53" i="20"/>
  <c r="I53" i="20"/>
  <c r="H51" i="20"/>
  <c r="I51" i="20"/>
  <c r="H48" i="20"/>
  <c r="I48" i="20"/>
  <c r="H46" i="20"/>
  <c r="I46" i="20"/>
  <c r="H44" i="20"/>
  <c r="I44" i="20"/>
  <c r="H37" i="20"/>
  <c r="H36" i="20" s="1"/>
  <c r="H35" i="20" s="1"/>
  <c r="H34" i="20" s="1"/>
  <c r="H33" i="20" s="1"/>
  <c r="I37" i="20"/>
  <c r="I36" i="20" s="1"/>
  <c r="I35" i="20" s="1"/>
  <c r="I34" i="20" s="1"/>
  <c r="I33" i="20" s="1"/>
  <c r="I32" i="20"/>
  <c r="I31" i="20" s="1"/>
  <c r="H32" i="20"/>
  <c r="H31" i="20" s="1"/>
  <c r="I30" i="20"/>
  <c r="I29" i="20" s="1"/>
  <c r="H30" i="20"/>
  <c r="H29" i="20" s="1"/>
  <c r="I27" i="20"/>
  <c r="I26" i="20" s="1"/>
  <c r="I25" i="20" s="1"/>
  <c r="H27" i="20"/>
  <c r="H26" i="20" s="1"/>
  <c r="H25" i="20" s="1"/>
  <c r="H20" i="20"/>
  <c r="H19" i="20" s="1"/>
  <c r="H18" i="20" s="1"/>
  <c r="H17" i="20" s="1"/>
  <c r="H16" i="20" s="1"/>
  <c r="I20" i="20"/>
  <c r="I19" i="20" s="1"/>
  <c r="I18" i="20" s="1"/>
  <c r="I17" i="20" s="1"/>
  <c r="I16" i="20" s="1"/>
  <c r="G32" i="20"/>
  <c r="G30" i="20"/>
  <c r="G27" i="20"/>
  <c r="G427" i="20" l="1"/>
  <c r="H427" i="20"/>
  <c r="I427" i="20"/>
  <c r="I865" i="20"/>
  <c r="I856" i="20" s="1"/>
  <c r="I855" i="20" s="1"/>
  <c r="I820" i="20" s="1"/>
  <c r="I819" i="20" s="1"/>
  <c r="H947" i="20"/>
  <c r="H943" i="20" s="1"/>
  <c r="H942" i="20" s="1"/>
  <c r="H941" i="20" s="1"/>
  <c r="H940" i="20" s="1"/>
  <c r="H939" i="20" s="1"/>
  <c r="I947" i="20"/>
  <c r="I943" i="20" s="1"/>
  <c r="I942" i="20" s="1"/>
  <c r="I941" i="20" s="1"/>
  <c r="I940" i="20" s="1"/>
  <c r="I939" i="20" s="1"/>
  <c r="H865" i="20"/>
  <c r="H856" i="20" s="1"/>
  <c r="H855" i="20" s="1"/>
  <c r="H820" i="20" s="1"/>
  <c r="H819" i="20" s="1"/>
  <c r="H728" i="20"/>
  <c r="H727" i="20" s="1"/>
  <c r="H928" i="20"/>
  <c r="H924" i="20" s="1"/>
  <c r="H923" i="20" s="1"/>
  <c r="H922" i="20" s="1"/>
  <c r="H914" i="20" s="1"/>
  <c r="H913" i="20" s="1"/>
  <c r="I719" i="20"/>
  <c r="I718" i="20" s="1"/>
  <c r="I801" i="20"/>
  <c r="I797" i="20" s="1"/>
  <c r="I796" i="20" s="1"/>
  <c r="I795" i="20" s="1"/>
  <c r="I794" i="20" s="1"/>
  <c r="I793" i="20" s="1"/>
  <c r="I928" i="20"/>
  <c r="I924" i="20" s="1"/>
  <c r="I923" i="20" s="1"/>
  <c r="I922" i="20" s="1"/>
  <c r="I914" i="20" s="1"/>
  <c r="I913" i="20" s="1"/>
  <c r="H801" i="20"/>
  <c r="H797" i="20" s="1"/>
  <c r="H796" i="20" s="1"/>
  <c r="H795" i="20" s="1"/>
  <c r="H794" i="20" s="1"/>
  <c r="H793" i="20" s="1"/>
  <c r="H690" i="20"/>
  <c r="H782" i="20"/>
  <c r="H778" i="20" s="1"/>
  <c r="H777" i="20" s="1"/>
  <c r="H776" i="20" s="1"/>
  <c r="I782" i="20"/>
  <c r="I778" i="20" s="1"/>
  <c r="I777" i="20" s="1"/>
  <c r="I776" i="20" s="1"/>
  <c r="I761" i="20"/>
  <c r="I757" i="20" s="1"/>
  <c r="I756" i="20" s="1"/>
  <c r="I755" i="20" s="1"/>
  <c r="I690" i="20"/>
  <c r="H683" i="20"/>
  <c r="I728" i="20"/>
  <c r="I727" i="20" s="1"/>
  <c r="I700" i="20"/>
  <c r="H700" i="20"/>
  <c r="I743" i="20"/>
  <c r="I742" i="20" s="1"/>
  <c r="I741" i="20" s="1"/>
  <c r="H743" i="20"/>
  <c r="H742" i="20" s="1"/>
  <c r="H741" i="20" s="1"/>
  <c r="G690" i="20"/>
  <c r="H719" i="20"/>
  <c r="H718" i="20" s="1"/>
  <c r="H568" i="20"/>
  <c r="H558" i="20" s="1"/>
  <c r="H557" i="20" s="1"/>
  <c r="H551" i="20" s="1"/>
  <c r="I683" i="20"/>
  <c r="H761" i="20"/>
  <c r="H757" i="20" s="1"/>
  <c r="H756" i="20" s="1"/>
  <c r="H755" i="20" s="1"/>
  <c r="H767" i="20"/>
  <c r="H766" i="20" s="1"/>
  <c r="I767" i="20"/>
  <c r="I766" i="20" s="1"/>
  <c r="H546" i="20"/>
  <c r="H542" i="20" s="1"/>
  <c r="H541" i="20" s="1"/>
  <c r="H540" i="20" s="1"/>
  <c r="H539" i="20" s="1"/>
  <c r="I529" i="20"/>
  <c r="I528" i="20" s="1"/>
  <c r="G568" i="20"/>
  <c r="I582" i="20"/>
  <c r="I575" i="20" s="1"/>
  <c r="I574" i="20" s="1"/>
  <c r="I573" i="20" s="1"/>
  <c r="I568" i="20"/>
  <c r="I558" i="20" s="1"/>
  <c r="I557" i="20" s="1"/>
  <c r="I551" i="20" s="1"/>
  <c r="H529" i="20"/>
  <c r="H528" i="20" s="1"/>
  <c r="I546" i="20"/>
  <c r="I542" i="20" s="1"/>
  <c r="I541" i="20" s="1"/>
  <c r="I540" i="20" s="1"/>
  <c r="I539" i="20" s="1"/>
  <c r="H582" i="20"/>
  <c r="H575" i="20" s="1"/>
  <c r="H574" i="20" s="1"/>
  <c r="H573" i="20" s="1"/>
  <c r="I512" i="20"/>
  <c r="I511" i="20" s="1"/>
  <c r="H512" i="20"/>
  <c r="H511" i="20" s="1"/>
  <c r="G512" i="20"/>
  <c r="G511" i="20" s="1"/>
  <c r="I501" i="20"/>
  <c r="I500" i="20" s="1"/>
  <c r="G475" i="20"/>
  <c r="G471" i="20" s="1"/>
  <c r="G470" i="20" s="1"/>
  <c r="G469" i="20" s="1"/>
  <c r="G468" i="20" s="1"/>
  <c r="I492" i="20"/>
  <c r="I491" i="20" s="1"/>
  <c r="I490" i="20" s="1"/>
  <c r="G461" i="20"/>
  <c r="H501" i="20"/>
  <c r="H500" i="20" s="1"/>
  <c r="H492" i="20"/>
  <c r="H491" i="20" s="1"/>
  <c r="H490" i="20" s="1"/>
  <c r="I418" i="20"/>
  <c r="I417" i="20" s="1"/>
  <c r="I416" i="20" s="1"/>
  <c r="I415" i="20" s="1"/>
  <c r="H475" i="20"/>
  <c r="H471" i="20" s="1"/>
  <c r="H470" i="20" s="1"/>
  <c r="H469" i="20" s="1"/>
  <c r="H468" i="20" s="1"/>
  <c r="G409" i="20"/>
  <c r="G405" i="20" s="1"/>
  <c r="G404" i="20" s="1"/>
  <c r="G403" i="20" s="1"/>
  <c r="I409" i="20"/>
  <c r="I405" i="20" s="1"/>
  <c r="I404" i="20" s="1"/>
  <c r="I403" i="20" s="1"/>
  <c r="G482" i="20"/>
  <c r="G481" i="20" s="1"/>
  <c r="G480" i="20" s="1"/>
  <c r="I475" i="20"/>
  <c r="I471" i="20" s="1"/>
  <c r="I470" i="20" s="1"/>
  <c r="I469" i="20" s="1"/>
  <c r="I468" i="20" s="1"/>
  <c r="H482" i="20"/>
  <c r="H481" i="20" s="1"/>
  <c r="H480" i="20" s="1"/>
  <c r="I482" i="20"/>
  <c r="I481" i="20" s="1"/>
  <c r="I480" i="20" s="1"/>
  <c r="G418" i="20"/>
  <c r="G417" i="20" s="1"/>
  <c r="G416" i="20" s="1"/>
  <c r="G415" i="20" s="1"/>
  <c r="I461" i="20"/>
  <c r="H461" i="20"/>
  <c r="H418" i="20"/>
  <c r="H417" i="20" s="1"/>
  <c r="H416" i="20" s="1"/>
  <c r="H415" i="20" s="1"/>
  <c r="I364" i="20"/>
  <c r="I363" i="20" s="1"/>
  <c r="I362" i="20" s="1"/>
  <c r="H351" i="20"/>
  <c r="H350" i="20" s="1"/>
  <c r="H349" i="20" s="1"/>
  <c r="H341" i="20" s="1"/>
  <c r="I378" i="20"/>
  <c r="H364" i="20"/>
  <c r="H363" i="20" s="1"/>
  <c r="H362" i="20" s="1"/>
  <c r="G378" i="20"/>
  <c r="I351" i="20"/>
  <c r="I350" i="20" s="1"/>
  <c r="I349" i="20" s="1"/>
  <c r="I341" i="20" s="1"/>
  <c r="H409" i="20"/>
  <c r="H405" i="20" s="1"/>
  <c r="H404" i="20" s="1"/>
  <c r="H403" i="20" s="1"/>
  <c r="G364" i="20"/>
  <c r="G363" i="20" s="1"/>
  <c r="G362" i="20" s="1"/>
  <c r="H378" i="20"/>
  <c r="G351" i="20"/>
  <c r="G350" i="20" s="1"/>
  <c r="G349" i="20" s="1"/>
  <c r="G341" i="20" s="1"/>
  <c r="I296" i="20"/>
  <c r="I292" i="20" s="1"/>
  <c r="I291" i="20" s="1"/>
  <c r="I290" i="20" s="1"/>
  <c r="H296" i="20"/>
  <c r="H292" i="20" s="1"/>
  <c r="H291" i="20" s="1"/>
  <c r="H290" i="20" s="1"/>
  <c r="H330" i="20"/>
  <c r="H329" i="20" s="1"/>
  <c r="H328" i="20" s="1"/>
  <c r="I330" i="20"/>
  <c r="I329" i="20" s="1"/>
  <c r="I328" i="20" s="1"/>
  <c r="I308" i="20"/>
  <c r="I307" i="20" s="1"/>
  <c r="H308" i="20"/>
  <c r="H307" i="20" s="1"/>
  <c r="I283" i="20"/>
  <c r="I278" i="20" s="1"/>
  <c r="I277" i="20" s="1"/>
  <c r="I276" i="20" s="1"/>
  <c r="H283" i="20"/>
  <c r="H278" i="20" s="1"/>
  <c r="H277" i="20" s="1"/>
  <c r="H276" i="20" s="1"/>
  <c r="G616" i="20"/>
  <c r="H634" i="20"/>
  <c r="H630" i="20" s="1"/>
  <c r="H629" i="20" s="1"/>
  <c r="H628" i="20" s="1"/>
  <c r="H627" i="20" s="1"/>
  <c r="H626" i="20" s="1"/>
  <c r="I266" i="20"/>
  <c r="I265" i="20" s="1"/>
  <c r="H266" i="20"/>
  <c r="H265" i="20" s="1"/>
  <c r="H260" i="20"/>
  <c r="H259" i="20" s="1"/>
  <c r="H258" i="20" s="1"/>
  <c r="H257" i="20" s="1"/>
  <c r="G595" i="20"/>
  <c r="G591" i="20" s="1"/>
  <c r="G590" i="20" s="1"/>
  <c r="H186" i="20"/>
  <c r="H182" i="20" s="1"/>
  <c r="H181" i="20" s="1"/>
  <c r="H180" i="20" s="1"/>
  <c r="H179" i="20" s="1"/>
  <c r="H178" i="20" s="1"/>
  <c r="I595" i="20"/>
  <c r="I591" i="20" s="1"/>
  <c r="I590" i="20" s="1"/>
  <c r="I589" i="20" s="1"/>
  <c r="I588" i="20" s="1"/>
  <c r="I587" i="20" s="1"/>
  <c r="I634" i="20"/>
  <c r="I630" i="20" s="1"/>
  <c r="I629" i="20" s="1"/>
  <c r="I628" i="20" s="1"/>
  <c r="I627" i="20" s="1"/>
  <c r="I626" i="20" s="1"/>
  <c r="G631" i="20"/>
  <c r="G634" i="20"/>
  <c r="G641" i="20"/>
  <c r="G648" i="20"/>
  <c r="G654" i="20"/>
  <c r="G662" i="20"/>
  <c r="H595" i="20"/>
  <c r="H591" i="20" s="1"/>
  <c r="H590" i="20" s="1"/>
  <c r="H589" i="20" s="1"/>
  <c r="H588" i="20" s="1"/>
  <c r="H587" i="20" s="1"/>
  <c r="G603" i="20"/>
  <c r="G607" i="20"/>
  <c r="G623" i="20"/>
  <c r="G225" i="20"/>
  <c r="G221" i="20" s="1"/>
  <c r="H225" i="20"/>
  <c r="H221" i="20" s="1"/>
  <c r="H220" i="20" s="1"/>
  <c r="H219" i="20" s="1"/>
  <c r="H218" i="20" s="1"/>
  <c r="H217" i="20" s="1"/>
  <c r="I225" i="20"/>
  <c r="I221" i="20" s="1"/>
  <c r="I220" i="20" s="1"/>
  <c r="I219" i="20" s="1"/>
  <c r="I218" i="20" s="1"/>
  <c r="I217" i="20" s="1"/>
  <c r="I186" i="20"/>
  <c r="I182" i="20" s="1"/>
  <c r="I181" i="20" s="1"/>
  <c r="I180" i="20" s="1"/>
  <c r="I179" i="20" s="1"/>
  <c r="I178" i="20" s="1"/>
  <c r="G238" i="20"/>
  <c r="G252" i="20"/>
  <c r="G245" i="20"/>
  <c r="G231" i="20"/>
  <c r="G213" i="20"/>
  <c r="I161" i="20"/>
  <c r="I160" i="20" s="1"/>
  <c r="I159" i="20" s="1"/>
  <c r="I152" i="20" s="1"/>
  <c r="H161" i="20"/>
  <c r="H160" i="20" s="1"/>
  <c r="H159" i="20" s="1"/>
  <c r="H152" i="20" s="1"/>
  <c r="I119" i="20"/>
  <c r="I118" i="20" s="1"/>
  <c r="I117" i="20" s="1"/>
  <c r="H119" i="20"/>
  <c r="H118" i="20" s="1"/>
  <c r="H117" i="20" s="1"/>
  <c r="H87" i="20"/>
  <c r="I110" i="20"/>
  <c r="I109" i="20" s="1"/>
  <c r="I87" i="20"/>
  <c r="H110" i="20"/>
  <c r="H109" i="20" s="1"/>
  <c r="I65" i="20"/>
  <c r="I50" i="20"/>
  <c r="H65" i="20"/>
  <c r="H50" i="20"/>
  <c r="I43" i="20"/>
  <c r="H43" i="20"/>
  <c r="I28" i="20"/>
  <c r="I24" i="20" s="1"/>
  <c r="I23" i="20" s="1"/>
  <c r="I22" i="20" s="1"/>
  <c r="H28" i="20"/>
  <c r="H24" i="20" s="1"/>
  <c r="H23" i="20" s="1"/>
  <c r="H22" i="20" s="1"/>
  <c r="G426" i="20" l="1"/>
  <c r="G425" i="20" s="1"/>
  <c r="G414" i="20" s="1"/>
  <c r="I426" i="20"/>
  <c r="I425" i="20" s="1"/>
  <c r="I414" i="20" s="1"/>
  <c r="H426" i="20"/>
  <c r="H425" i="20" s="1"/>
  <c r="H414" i="20" s="1"/>
  <c r="I775" i="20"/>
  <c r="I774" i="20" s="1"/>
  <c r="H775" i="20"/>
  <c r="H774" i="20" s="1"/>
  <c r="H717" i="20"/>
  <c r="H716" i="20" s="1"/>
  <c r="I717" i="20"/>
  <c r="I716" i="20" s="1"/>
  <c r="I682" i="20"/>
  <c r="I681" i="20" s="1"/>
  <c r="H682" i="20"/>
  <c r="H681" i="20" s="1"/>
  <c r="H754" i="20"/>
  <c r="H753" i="20" s="1"/>
  <c r="I754" i="20"/>
  <c r="I753" i="20" s="1"/>
  <c r="H499" i="20"/>
  <c r="H489" i="20" s="1"/>
  <c r="I499" i="20"/>
  <c r="I489" i="20" s="1"/>
  <c r="I377" i="20"/>
  <c r="I376" i="20" s="1"/>
  <c r="I361" i="20" s="1"/>
  <c r="I340" i="20" s="1"/>
  <c r="G377" i="20"/>
  <c r="G376" i="20" s="1"/>
  <c r="G361" i="20" s="1"/>
  <c r="G340" i="20" s="1"/>
  <c r="H306" i="20"/>
  <c r="H305" i="20" s="1"/>
  <c r="H289" i="20" s="1"/>
  <c r="H288" i="20" s="1"/>
  <c r="H377" i="20"/>
  <c r="H376" i="20" s="1"/>
  <c r="H361" i="20" s="1"/>
  <c r="H340" i="20" s="1"/>
  <c r="I306" i="20"/>
  <c r="I305" i="20" s="1"/>
  <c r="I289" i="20" s="1"/>
  <c r="I288" i="20" s="1"/>
  <c r="I264" i="20"/>
  <c r="I256" i="20" s="1"/>
  <c r="H264" i="20"/>
  <c r="H256" i="20" s="1"/>
  <c r="G615" i="20"/>
  <c r="G614" i="20" s="1"/>
  <c r="G606" i="20"/>
  <c r="G647" i="20"/>
  <c r="G640" i="20"/>
  <c r="G661" i="20"/>
  <c r="G653" i="20"/>
  <c r="G630" i="20"/>
  <c r="G589" i="20"/>
  <c r="G622" i="20"/>
  <c r="G602" i="20"/>
  <c r="G237" i="20"/>
  <c r="G251" i="20"/>
  <c r="G244" i="20"/>
  <c r="G230" i="20"/>
  <c r="G220" i="20"/>
  <c r="G212" i="20"/>
  <c r="I64" i="20"/>
  <c r="H105" i="20"/>
  <c r="H104" i="20" s="1"/>
  <c r="H103" i="20" s="1"/>
  <c r="H102" i="20" s="1"/>
  <c r="H64" i="20"/>
  <c r="I105" i="20"/>
  <c r="I104" i="20" s="1"/>
  <c r="I103" i="20" s="1"/>
  <c r="I102" i="20" s="1"/>
  <c r="H42" i="20"/>
  <c r="I42" i="20"/>
  <c r="I680" i="20" l="1"/>
  <c r="I665" i="20" s="1"/>
  <c r="H680" i="20"/>
  <c r="H665" i="20" s="1"/>
  <c r="G236" i="20"/>
  <c r="G652" i="20"/>
  <c r="G639" i="20"/>
  <c r="G629" i="20"/>
  <c r="G660" i="20"/>
  <c r="G646" i="20"/>
  <c r="G621" i="20"/>
  <c r="G601" i="20"/>
  <c r="G613" i="20"/>
  <c r="G250" i="20"/>
  <c r="G219" i="20"/>
  <c r="G243" i="20"/>
  <c r="G211" i="20"/>
  <c r="I41" i="20"/>
  <c r="I40" i="20" s="1"/>
  <c r="I39" i="20" s="1"/>
  <c r="I15" i="20" s="1"/>
  <c r="I14" i="20" s="1"/>
  <c r="H41" i="20"/>
  <c r="H40" i="20" s="1"/>
  <c r="H39" i="20" s="1"/>
  <c r="H15" i="20" s="1"/>
  <c r="H14" i="20" s="1"/>
  <c r="H13" i="20" l="1"/>
  <c r="G218" i="20"/>
  <c r="I13" i="20"/>
  <c r="G645" i="20"/>
  <c r="G659" i="20"/>
  <c r="G628" i="20"/>
  <c r="G651" i="20"/>
  <c r="G612" i="20"/>
  <c r="G600" i="20"/>
  <c r="G588" i="20" s="1"/>
  <c r="G620" i="20"/>
  <c r="G242" i="20"/>
  <c r="G249" i="20"/>
  <c r="G210" i="20"/>
  <c r="G627" i="20" l="1"/>
  <c r="G217" i="20"/>
  <c r="G658" i="20"/>
  <c r="G619" i="20"/>
  <c r="G708" i="20"/>
  <c r="G707" i="20" s="1"/>
  <c r="G587" i="20" l="1"/>
  <c r="G626" i="20"/>
  <c r="G702" i="20" l="1"/>
  <c r="G701" i="20" s="1"/>
  <c r="G902" i="20" l="1"/>
  <c r="G311" i="20" l="1"/>
  <c r="G720" i="20" l="1"/>
  <c r="G506" i="20" l="1"/>
  <c r="G505" i="20" s="1"/>
  <c r="G274" i="20" l="1"/>
  <c r="G273" i="20" s="1"/>
  <c r="G272" i="20" s="1"/>
  <c r="G271" i="20" s="1"/>
  <c r="G556" i="20" l="1"/>
  <c r="G950" i="20" l="1"/>
  <c r="G945" i="20"/>
  <c r="G944" i="20" s="1"/>
  <c r="G937" i="20"/>
  <c r="G936" i="20" s="1"/>
  <c r="G935" i="20" s="1"/>
  <c r="G934" i="20" s="1"/>
  <c r="G933" i="20" s="1"/>
  <c r="G931" i="20"/>
  <c r="G929" i="20"/>
  <c r="G926" i="20"/>
  <c r="G925" i="20" s="1"/>
  <c r="G920" i="20"/>
  <c r="G919" i="20" s="1"/>
  <c r="G911" i="20"/>
  <c r="G910" i="20" s="1"/>
  <c r="G905" i="20"/>
  <c r="G904" i="20" s="1"/>
  <c r="G901" i="20"/>
  <c r="G895" i="20"/>
  <c r="G893" i="20"/>
  <c r="G890" i="20"/>
  <c r="G889" i="20" s="1"/>
  <c r="G884" i="20"/>
  <c r="G882" i="20"/>
  <c r="G880" i="20"/>
  <c r="G877" i="20"/>
  <c r="G875" i="20"/>
  <c r="G872" i="20"/>
  <c r="G870" i="20"/>
  <c r="G868" i="20"/>
  <c r="G862" i="20"/>
  <c r="G852" i="20"/>
  <c r="G845" i="20"/>
  <c r="G844" i="20" s="1"/>
  <c r="G840" i="20"/>
  <c r="G836" i="20"/>
  <c r="G835" i="20" s="1"/>
  <c r="G829" i="20"/>
  <c r="G828" i="20" s="1"/>
  <c r="G817" i="20"/>
  <c r="G810" i="20"/>
  <c r="G809" i="20" s="1"/>
  <c r="G808" i="20" s="1"/>
  <c r="G804" i="20"/>
  <c r="G802" i="20"/>
  <c r="G799" i="20"/>
  <c r="G791" i="20"/>
  <c r="G790" i="20" s="1"/>
  <c r="G785" i="20"/>
  <c r="G783" i="20"/>
  <c r="G780" i="20"/>
  <c r="G779" i="20" s="1"/>
  <c r="G772" i="20"/>
  <c r="G770" i="20"/>
  <c r="G768" i="20"/>
  <c r="G764" i="20"/>
  <c r="G762" i="20"/>
  <c r="G759" i="20"/>
  <c r="G751" i="20"/>
  <c r="G748" i="20"/>
  <c r="G745" i="20"/>
  <c r="G744" i="20" s="1"/>
  <c r="G739" i="20"/>
  <c r="G738" i="20" s="1"/>
  <c r="G735" i="20"/>
  <c r="G734" i="20" s="1"/>
  <c r="G733" i="20" s="1"/>
  <c r="G731" i="20"/>
  <c r="G725" i="20"/>
  <c r="G724" i="20" s="1"/>
  <c r="G722" i="20"/>
  <c r="G719" i="20" s="1"/>
  <c r="G714" i="20"/>
  <c r="G713" i="20" s="1"/>
  <c r="G711" i="20"/>
  <c r="G688" i="20"/>
  <c r="G678" i="20"/>
  <c r="G670" i="20"/>
  <c r="G585" i="20"/>
  <c r="G583" i="20"/>
  <c r="G577" i="20"/>
  <c r="G576" i="20" s="1"/>
  <c r="G566" i="20"/>
  <c r="G560" i="20"/>
  <c r="G555" i="20"/>
  <c r="G549" i="20"/>
  <c r="G547" i="20"/>
  <c r="G544" i="20"/>
  <c r="G534" i="20"/>
  <c r="G533" i="20" s="1"/>
  <c r="G537" i="20"/>
  <c r="G536" i="20" s="1"/>
  <c r="G531" i="20"/>
  <c r="G530" i="20" s="1"/>
  <c r="G509" i="20"/>
  <c r="G508" i="20" s="1"/>
  <c r="G503" i="20"/>
  <c r="G502" i="20" s="1"/>
  <c r="G497" i="20"/>
  <c r="G496" i="20" s="1"/>
  <c r="G494" i="20"/>
  <c r="G338" i="20"/>
  <c r="G337" i="20" s="1"/>
  <c r="G335" i="20"/>
  <c r="G333" i="20"/>
  <c r="G331" i="20"/>
  <c r="G326" i="20"/>
  <c r="G325" i="20" s="1"/>
  <c r="G323" i="20"/>
  <c r="G322" i="20" s="1"/>
  <c r="G320" i="20"/>
  <c r="G319" i="20" s="1"/>
  <c r="G317" i="20"/>
  <c r="G316" i="20" s="1"/>
  <c r="G309" i="20"/>
  <c r="G308" i="20" s="1"/>
  <c r="G303" i="20"/>
  <c r="G302" i="20" s="1"/>
  <c r="G301" i="20" s="1"/>
  <c r="G299" i="20"/>
  <c r="G297" i="20"/>
  <c r="G294" i="20"/>
  <c r="G293" i="20" s="1"/>
  <c r="G286" i="20"/>
  <c r="G284" i="20"/>
  <c r="G281" i="20"/>
  <c r="G280" i="20" s="1"/>
  <c r="G269" i="20"/>
  <c r="G262" i="20"/>
  <c r="G208" i="20"/>
  <c r="G207" i="20" s="1"/>
  <c r="G206" i="20" s="1"/>
  <c r="G205" i="20" s="1"/>
  <c r="G204" i="20" s="1"/>
  <c r="G203" i="20" s="1"/>
  <c r="G201" i="20"/>
  <c r="G195" i="20"/>
  <c r="G194" i="20" s="1"/>
  <c r="G189" i="20"/>
  <c r="G187" i="20"/>
  <c r="G184" i="20"/>
  <c r="G183" i="20" s="1"/>
  <c r="G176" i="20"/>
  <c r="G170" i="20"/>
  <c r="G166" i="20"/>
  <c r="G163" i="20"/>
  <c r="G157" i="20"/>
  <c r="G150" i="20"/>
  <c r="G149" i="20" s="1"/>
  <c r="G148" i="20" s="1"/>
  <c r="G147" i="20" s="1"/>
  <c r="G124" i="20"/>
  <c r="G121" i="20"/>
  <c r="G115" i="20"/>
  <c r="G111" i="20"/>
  <c r="G107" i="20"/>
  <c r="G106" i="20" s="1"/>
  <c r="G100" i="20"/>
  <c r="G99" i="20" s="1"/>
  <c r="G92" i="20"/>
  <c r="G91" i="20" s="1"/>
  <c r="G89" i="20"/>
  <c r="G88" i="20" s="1"/>
  <c r="G82" i="20"/>
  <c r="G79" i="20"/>
  <c r="G76" i="20"/>
  <c r="G73" i="20"/>
  <c r="G70" i="20"/>
  <c r="G67" i="20"/>
  <c r="G61" i="20"/>
  <c r="G60" i="20" s="1"/>
  <c r="G58" i="20"/>
  <c r="G57" i="20" s="1"/>
  <c r="G55" i="20"/>
  <c r="G53" i="20"/>
  <c r="G51" i="20"/>
  <c r="G48" i="20"/>
  <c r="G46" i="20"/>
  <c r="G44" i="20"/>
  <c r="G37" i="20"/>
  <c r="G36" i="20" s="1"/>
  <c r="G31" i="20"/>
  <c r="G29" i="20"/>
  <c r="G20" i="20"/>
  <c r="G19" i="20" s="1"/>
  <c r="G307" i="20" l="1"/>
  <c r="G546" i="20"/>
  <c r="G529" i="20"/>
  <c r="G528" i="20" s="1"/>
  <c r="G501" i="20"/>
  <c r="G500" i="20" s="1"/>
  <c r="G87" i="20"/>
  <c r="G718" i="20"/>
  <c r="G113" i="20"/>
  <c r="G110" i="20" s="1"/>
  <c r="G105" i="20" s="1"/>
  <c r="G104" i="20" s="1"/>
  <c r="G103" i="20" s="1"/>
  <c r="G102" i="20" s="1"/>
  <c r="G729" i="20"/>
  <c r="G728" i="20" s="1"/>
  <c r="G825" i="20"/>
  <c r="G824" i="20" s="1"/>
  <c r="G823" i="20" s="1"/>
  <c r="G26" i="20"/>
  <c r="G25" i="20" s="1"/>
  <c r="G948" i="20"/>
  <c r="G947" i="20" s="1"/>
  <c r="G943" i="20" s="1"/>
  <c r="G874" i="20"/>
  <c r="G900" i="20"/>
  <c r="G899" i="20" s="1"/>
  <c r="G898" i="20" s="1"/>
  <c r="G892" i="20"/>
  <c r="G888" i="20" s="1"/>
  <c r="G35" i="20"/>
  <c r="G554" i="20"/>
  <c r="G69" i="20"/>
  <c r="G81" i="20"/>
  <c r="G169" i="20"/>
  <c r="G175" i="20"/>
  <c r="G677" i="20"/>
  <c r="G737" i="20"/>
  <c r="G750" i="20"/>
  <c r="G851" i="20"/>
  <c r="G918" i="20"/>
  <c r="G78" i="20"/>
  <c r="G843" i="20"/>
  <c r="G928" i="20"/>
  <c r="G924" i="20" s="1"/>
  <c r="G923" i="20" s="1"/>
  <c r="G922" i="20" s="1"/>
  <c r="G18" i="20"/>
  <c r="G72" i="20"/>
  <c r="G98" i="20"/>
  <c r="G156" i="20"/>
  <c r="G193" i="20"/>
  <c r="G283" i="20"/>
  <c r="G296" i="20"/>
  <c r="G292" i="20" s="1"/>
  <c r="G543" i="20"/>
  <c r="G789" i="20"/>
  <c r="G66" i="20"/>
  <c r="G123" i="20"/>
  <c r="G28" i="20"/>
  <c r="G50" i="20"/>
  <c r="G75" i="20"/>
  <c r="G268" i="20"/>
  <c r="G582" i="20"/>
  <c r="G575" i="20" s="1"/>
  <c r="G574" i="20" s="1"/>
  <c r="G573" i="20" s="1"/>
  <c r="G839" i="20"/>
  <c r="G834" i="20" s="1"/>
  <c r="G861" i="20"/>
  <c r="G909" i="20"/>
  <c r="G120" i="20"/>
  <c r="G162" i="20"/>
  <c r="G200" i="20"/>
  <c r="G279" i="20"/>
  <c r="G330" i="20"/>
  <c r="G559" i="20"/>
  <c r="G758" i="20"/>
  <c r="G801" i="20"/>
  <c r="G816" i="20"/>
  <c r="G858" i="20"/>
  <c r="G165" i="20"/>
  <c r="G493" i="20"/>
  <c r="G565" i="20"/>
  <c r="G669" i="20"/>
  <c r="G710" i="20"/>
  <c r="G700" i="20" s="1"/>
  <c r="G761" i="20"/>
  <c r="G186" i="20"/>
  <c r="G182" i="20" s="1"/>
  <c r="G261" i="20"/>
  <c r="G687" i="20"/>
  <c r="G683" i="20" s="1"/>
  <c r="G747" i="20"/>
  <c r="G782" i="20"/>
  <c r="G798" i="20"/>
  <c r="G879" i="20"/>
  <c r="G43" i="20"/>
  <c r="G867" i="20"/>
  <c r="G767" i="20"/>
  <c r="G682" i="20" l="1"/>
  <c r="G681" i="20" s="1"/>
  <c r="G558" i="20"/>
  <c r="G557" i="20" s="1"/>
  <c r="G119" i="20"/>
  <c r="G118" i="20" s="1"/>
  <c r="G117" i="20" s="1"/>
  <c r="G161" i="20"/>
  <c r="G160" i="20" s="1"/>
  <c r="G65" i="20"/>
  <c r="G64" i="20" s="1"/>
  <c r="G42" i="20"/>
  <c r="G41" i="20" s="1"/>
  <c r="G743" i="20"/>
  <c r="G742" i="20" s="1"/>
  <c r="G797" i="20"/>
  <c r="G796" i="20" s="1"/>
  <c r="G833" i="20"/>
  <c r="G815" i="20"/>
  <c r="G887" i="20"/>
  <c r="G942" i="20"/>
  <c r="G181" i="20"/>
  <c r="G260" i="20"/>
  <c r="G757" i="20"/>
  <c r="G778" i="20"/>
  <c r="G109" i="20"/>
  <c r="G291" i="20"/>
  <c r="G857" i="20"/>
  <c r="G278" i="20"/>
  <c r="G267" i="20"/>
  <c r="G266" i="20" s="1"/>
  <c r="G788" i="20"/>
  <c r="G553" i="20"/>
  <c r="G34" i="20"/>
  <c r="G24" i="20"/>
  <c r="G97" i="20"/>
  <c r="G155" i="20"/>
  <c r="G917" i="20"/>
  <c r="G766" i="20"/>
  <c r="G866" i="20"/>
  <c r="G542" i="20"/>
  <c r="G822" i="20"/>
  <c r="G668" i="20"/>
  <c r="G492" i="20"/>
  <c r="G329" i="20"/>
  <c r="G199" i="20"/>
  <c r="G908" i="20"/>
  <c r="G192" i="20"/>
  <c r="G17" i="20"/>
  <c r="G676" i="20"/>
  <c r="G174" i="20"/>
  <c r="G850" i="20"/>
  <c r="G727" i="20"/>
  <c r="G717" i="20" s="1"/>
  <c r="G716" i="20" s="1"/>
  <c r="G168" i="20"/>
  <c r="G159" i="20" l="1"/>
  <c r="G23" i="20"/>
  <c r="G290" i="20"/>
  <c r="G814" i="20"/>
  <c r="G807" i="20"/>
  <c r="G849" i="20"/>
  <c r="G907" i="20"/>
  <c r="G491" i="20"/>
  <c r="G821" i="20"/>
  <c r="G916" i="20"/>
  <c r="G777" i="20"/>
  <c r="G756" i="20"/>
  <c r="G259" i="20"/>
  <c r="G180" i="20"/>
  <c r="G832" i="20"/>
  <c r="G675" i="20"/>
  <c r="G328" i="20"/>
  <c r="G306" i="20" s="1"/>
  <c r="G305" i="20" s="1"/>
  <c r="G865" i="20"/>
  <c r="G33" i="20"/>
  <c r="G277" i="20"/>
  <c r="G795" i="20"/>
  <c r="G667" i="20"/>
  <c r="G173" i="20"/>
  <c r="G172" i="20" s="1"/>
  <c r="G16" i="20"/>
  <c r="G191" i="20"/>
  <c r="G198" i="20"/>
  <c r="G197" i="20" s="1"/>
  <c r="G541" i="20"/>
  <c r="G154" i="20"/>
  <c r="G552" i="20"/>
  <c r="G787" i="20"/>
  <c r="G941" i="20"/>
  <c r="G940" i="20" s="1"/>
  <c r="G939" i="20" s="1"/>
  <c r="G886" i="20"/>
  <c r="G741" i="20"/>
  <c r="G179" i="20" l="1"/>
  <c r="G178" i="20" s="1"/>
  <c r="G153" i="20"/>
  <c r="G152" i="20" s="1"/>
  <c r="G755" i="20"/>
  <c r="G897" i="20"/>
  <c r="G848" i="20"/>
  <c r="G40" i="20"/>
  <c r="G265" i="20"/>
  <c r="G856" i="20"/>
  <c r="G813" i="20"/>
  <c r="G551" i="20"/>
  <c r="G540" i="20"/>
  <c r="G276" i="20"/>
  <c r="G674" i="20"/>
  <c r="G258" i="20"/>
  <c r="G257" i="20" s="1"/>
  <c r="G776" i="20"/>
  <c r="G775" i="20" s="1"/>
  <c r="G915" i="20"/>
  <c r="G914" i="20" s="1"/>
  <c r="G490" i="20"/>
  <c r="G806" i="20"/>
  <c r="G666" i="20"/>
  <c r="G22" i="20"/>
  <c r="G264" i="20" l="1"/>
  <c r="G256" i="20" s="1"/>
  <c r="G673" i="20"/>
  <c r="G812" i="20"/>
  <c r="G39" i="20"/>
  <c r="G15" i="20" s="1"/>
  <c r="G14" i="20" s="1"/>
  <c r="G539" i="20"/>
  <c r="G499" i="20" s="1"/>
  <c r="G489" i="20" s="1"/>
  <c r="G855" i="20"/>
  <c r="G820" i="20" s="1"/>
  <c r="G754" i="20"/>
  <c r="G794" i="20"/>
  <c r="G753" i="20" l="1"/>
  <c r="G680" i="20" s="1"/>
  <c r="G774" i="20"/>
  <c r="G793" i="20"/>
  <c r="G913" i="20"/>
  <c r="G289" i="20"/>
  <c r="G288" i="20" s="1"/>
  <c r="G819" i="20" l="1"/>
  <c r="G665" i="20" l="1"/>
  <c r="G13" i="20" s="1"/>
  <c r="C16" i="14" l="1"/>
  <c r="C23" i="14"/>
  <c r="C21" i="14"/>
  <c r="C36" i="14"/>
  <c r="C35" i="14" s="1"/>
  <c r="C34" i="14" s="1"/>
  <c r="C32" i="14"/>
  <c r="C31" i="14" s="1"/>
  <c r="C30" i="14" s="1"/>
  <c r="C29" i="14" l="1"/>
  <c r="C15" i="14"/>
  <c r="C14" i="14" s="1"/>
</calcChain>
</file>

<file path=xl/sharedStrings.xml><?xml version="1.0" encoding="utf-8"?>
<sst xmlns="http://schemas.openxmlformats.org/spreadsheetml/2006/main" count="12143" uniqueCount="841">
  <si>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</si>
  <si>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</si>
  <si>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</si>
  <si>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</si>
  <si>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</si>
  <si>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</si>
  <si>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</si>
  <si>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</si>
  <si>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</si>
  <si>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</si>
  <si>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</si>
  <si>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</si>
  <si>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</si>
  <si>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</si>
  <si>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</si>
  <si>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</si>
  <si>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</si>
  <si>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</si>
  <si>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</si>
  <si>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</si>
  <si>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</si>
  <si>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</si>
  <si>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</si>
  <si>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</si>
  <si>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</si>
  <si>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Дотации бюджетам субъектов Российской Федерации и муниципальных образований</t>
  </si>
  <si>
    <t xml:space="preserve">Расходы на выплаты по оплате труда работников органов местного самоуправления  </t>
  </si>
  <si>
    <t>Расходы на осуществление полномочий Республики Северная Осетия-Алания по организации деятельности административных комиссий</t>
  </si>
  <si>
    <t>Осуществление полномочий Республики Северная Осетия-Алания по организации и поддержки учреждений культуры</t>
  </si>
  <si>
    <t>Непрограммные расходы на обеспечения функционирования Собрания представителей г.Владикавказ</t>
  </si>
  <si>
    <t>Расходы на выплаты по оплате труда работников представительного органа</t>
  </si>
  <si>
    <t>Субвенции бюджетам субъектов Российской Федерации и муниципальных образований</t>
  </si>
  <si>
    <t>Подраздел</t>
  </si>
  <si>
    <t>Раздел</t>
  </si>
  <si>
    <t>Непрограммные расходы представительного органа</t>
  </si>
  <si>
    <t>Расходы на выплаты по оплате труда работников административной коммиссии</t>
  </si>
  <si>
    <t>Софинансирование местного бюджета городского округа г. Владикавказ на реализацию мероприятий по обеспечению доступности приоритетных объектов и услуг в приоритетных сферах жизнедеятельности инвалидов и других маломобильных групп населения</t>
  </si>
  <si>
    <t>Расходы на выплаты персоналу Контрольно-счетной палаты муниципального образования г.Владикавказ (Дзауджикау)</t>
  </si>
  <si>
    <t>Расходы на обеспечение функций Контрольно-счетной палаты муниципального образования г.Владикавказ (Дзауджикау)</t>
  </si>
  <si>
    <t>Подпрограмма "Обеспечение защиты информации"</t>
  </si>
  <si>
    <t>Расходы на содержание ВМКУ "Управление по делам ГО и ЧС"</t>
  </si>
  <si>
    <t>03 3 0Р S6740</t>
  </si>
  <si>
    <t>03 3 0М S6740</t>
  </si>
  <si>
    <t xml:space="preserve">Софинансирование на обеспечение мероприятий по формированию современной городской среды </t>
  </si>
  <si>
    <t>Субсидии бюджетам субъектов РФ и муниципальных образований (межбюджетные субсидии)</t>
  </si>
  <si>
    <t xml:space="preserve">Расходы на обеспечение деятельности (оказания услуг)  муниципального учреждения ВМБУ РГГ "Владикавказ"   </t>
  </si>
  <si>
    <t>Мероприятие "Оказание материальной помощи малообеспеченным семьям (одиноко проживающим гражданам) по обращениям"</t>
  </si>
  <si>
    <t>Подпрограмма "Обеспечение деятельности муниципальных учреждений подведомственных КМПФКС АМС г.Владикавказа"</t>
  </si>
  <si>
    <t>11 0 00 00000</t>
  </si>
  <si>
    <t>11 3 00 00000</t>
  </si>
  <si>
    <t>Мероприятие "Обеспечение деятельности учреждений дополнительного образования детей"</t>
  </si>
  <si>
    <t>Подпрограмма "Реализация мероприятий в области  молодежной политики"</t>
  </si>
  <si>
    <t>11 1 00 00000</t>
  </si>
  <si>
    <t>Подпрограмма "Поддержка и совершенствование информационно-коммуникационной инфраструктуры"</t>
  </si>
  <si>
    <t>Мероприятие "Содержание бюджетных учреждений жилищно-коммунального хозяйства"</t>
  </si>
  <si>
    <t>Мероприятие "Содержание казенных учреждений жилищно-коммунального хозяйства"</t>
  </si>
  <si>
    <t>Субвенции бюджетам городских округов на выполнение передаваемых полномочий субъектов Российской Федерации (организация деятельности административных комиссий)</t>
  </si>
  <si>
    <t>Физическая культура</t>
  </si>
  <si>
    <t>Мероприятие "Субсидия социально-ориентированным некоммерческим организациям патриотической направленности"</t>
  </si>
  <si>
    <t>11 2 00 00000</t>
  </si>
  <si>
    <t>Подпрограмма "Обеспечение деятельности аппарата КМПФКС АМС г.Владикавказа"</t>
  </si>
  <si>
    <t>11 4 00 00000</t>
  </si>
  <si>
    <t>11 4 00 00110</t>
  </si>
  <si>
    <t>11 4 00 00190</t>
  </si>
  <si>
    <t>Управление муниципального имущества и земельных ресурсов АМС г. Владикавказа</t>
  </si>
  <si>
    <t>08 4 00 00110</t>
  </si>
  <si>
    <t>08 4 00 00190</t>
  </si>
  <si>
    <t xml:space="preserve">Непрограммные расходы органов местного самоуправления </t>
  </si>
  <si>
    <t>Подпрограмма «Развитие культурной жизни г.Владикавказа»</t>
  </si>
  <si>
    <t>01</t>
  </si>
  <si>
    <t>00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</si>
  <si>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</si>
  <si>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</si>
  <si>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</si>
  <si>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</si>
  <si>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</si>
  <si>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Расходы на обеспечение функций органов местного самоуправления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</si>
  <si>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</si>
  <si>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</si>
  <si>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</si>
  <si>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</si>
  <si>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</si>
  <si>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850</t>
  </si>
  <si>
    <t>11</t>
  </si>
  <si>
    <t>Резервный фонд администрации местного самоуправления</t>
  </si>
  <si>
    <t>Резервные средства</t>
  </si>
  <si>
    <t>13</t>
  </si>
  <si>
    <t>300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</si>
  <si>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</si>
  <si>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</si>
  <si>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320</t>
  </si>
  <si>
    <t>000 1 11 05000 04 0000 120</t>
  </si>
  <si>
    <t>Подпрограмма «Обеспечение деятельности и выполнения функций УТДС АМС г.Владикавказа»</t>
  </si>
  <si>
    <t>12 0 00 00000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</si>
  <si>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</si>
  <si>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</si>
  <si>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000 8 50 00000 00 0000 000</t>
  </si>
  <si>
    <t>ВСЕГО ДОХОДОВ</t>
  </si>
  <si>
    <t xml:space="preserve">Иные непрограммные расходы </t>
  </si>
  <si>
    <t>"О бюджете муниципального образования</t>
  </si>
  <si>
    <t>Наименование</t>
  </si>
  <si>
    <t>Целевая статья расходов</t>
  </si>
  <si>
    <t>Вид расхода</t>
  </si>
  <si>
    <t>ВСЕГО РАСХОДОВ</t>
  </si>
  <si>
    <t>ОБЩЕГОСУДАРСТВЕННЫЕ ВОПРОСЫ</t>
  </si>
  <si>
    <t>Получение кредитов от кредитных организаций бюджетами городских округов в валюте Российской Федерации</t>
  </si>
  <si>
    <t>ИСТОЧНИКИ ВНУТРЕННЕГО ФИНАНСИРОВАНИЯ ДЕФИЦИТОВ БЮДЖЕТА</t>
  </si>
  <si>
    <t>Получение кредитов от кредитных организаций в валюте Российской Федерации</t>
  </si>
  <si>
    <t xml:space="preserve">Погашение кредитов, предоставленных кредитными организациями в валюте Российской Федерации 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</si>
  <si>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 </t>
  </si>
  <si>
    <t xml:space="preserve">Погашение кредитов, полученных от кредитных организаций бюджетами городских округов в валюте Российской Федерации </t>
  </si>
  <si>
    <t>000 1 03 02000 00 0000 000</t>
  </si>
  <si>
    <t>000 1 05 04000 02 0000 110</t>
  </si>
  <si>
    <t>000 1 11 05012 04 0000 120</t>
  </si>
  <si>
    <t>000 1 13 00000 01 0000 130</t>
  </si>
  <si>
    <t>09 7 00 00000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</si>
  <si>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</si>
  <si>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Расходы на возмещение стоимости изымаемых для муниципальных нужд жилых и нежилых помещений в аварийных домах на основании судебных решений</t>
  </si>
  <si>
    <t>000 1 14 02043 04 0000 410</t>
  </si>
  <si>
    <t>Субвенции бюджетам городских округов на выполнение передаваемых полномочий субъектов  Российской Федерации</t>
  </si>
  <si>
    <t>612</t>
  </si>
  <si>
    <t>Мероприятие "Проектные работы"</t>
  </si>
  <si>
    <t>78 9 00 00000</t>
  </si>
  <si>
    <t>07 2 01 00000</t>
  </si>
  <si>
    <t>605</t>
  </si>
  <si>
    <t>Управление благоустройства и озеленения администрации местного самоуправления г.Владикавказ</t>
  </si>
  <si>
    <t>Расходы на обеспечение функций представительного органа</t>
  </si>
  <si>
    <t>Осуществление полномочий Республики Северная Осетия-Алания по организации работы детских оздоровительных лагерей дневного пребывания детей при муниципальных образовательных учреждениях республики в каникулярное время</t>
  </si>
  <si>
    <t>000 1 03 00000 00 0000 000</t>
  </si>
  <si>
    <t>Налоги на товары( работы, услуги) реализуемые на территории РФ</t>
  </si>
  <si>
    <t>000 1 06 02000 02 0000 110</t>
  </si>
  <si>
    <t>Налог на имущество организаций</t>
  </si>
  <si>
    <t>Прочие неналоговые доходы</t>
  </si>
  <si>
    <t>000 1 17 00000 00 0000 180</t>
  </si>
  <si>
    <t>Исполнение судебных актов</t>
  </si>
  <si>
    <t>Подпрограмма "Обеспечение деятельности и выполнения функций Комитета ЖКХЭ"</t>
  </si>
  <si>
    <t>09 4 00 00000</t>
  </si>
  <si>
    <t>830</t>
  </si>
  <si>
    <t>Иные источники внутреннего финансирования дефицитов бюджетов</t>
  </si>
  <si>
    <t>Публичные нормативные социальные выплаты гражданам</t>
  </si>
  <si>
    <t xml:space="preserve">СУММА                          </t>
  </si>
  <si>
    <t xml:space="preserve">СУММА                         </t>
  </si>
  <si>
    <t>07 0 00 00000</t>
  </si>
  <si>
    <t>07 1 00 00000</t>
  </si>
  <si>
    <t>07 1 01 00000</t>
  </si>
  <si>
    <t>07 1 0Р 21240</t>
  </si>
  <si>
    <t>Управление транспорта и дорожного строительства администрации местного самоуправления города Владикавказа</t>
  </si>
  <si>
    <t>602</t>
  </si>
  <si>
    <t>07 1 02 00000</t>
  </si>
  <si>
    <t>07 1 03 00000</t>
  </si>
  <si>
    <t>07 2 00 00000</t>
  </si>
  <si>
    <t>07 3 00 00000</t>
  </si>
  <si>
    <t>07 4 00 00000</t>
  </si>
  <si>
    <t>Мероприятие "Обеспечение деятельности (оказания услуг) ВМКУ "Организационно-методический центр"</t>
  </si>
  <si>
    <t>Мероприятие "Ремонт школ и детских садов"</t>
  </si>
  <si>
    <t>01 1 00 00000</t>
  </si>
  <si>
    <t>Мероприятие "Обеспечение деятельности Управления образования АМС г.Владикавказа"</t>
  </si>
  <si>
    <t>Мероприятие "Оказание адресной поддержки детям из малообеспеченных семей, в ходе подготовки к новому учебному году"</t>
  </si>
  <si>
    <t>Мероприятие "Обеспечение горячим питанием детей из малообеспеченных семей"</t>
  </si>
  <si>
    <t>Налог взимаемый в связи с применением патентной системы налогообложения</t>
  </si>
  <si>
    <t>Субвенции бюджетам городских округов на выполнение передаваемых полномочий субъектов Российской Федерации (получение общедоступного и бесплатного дошкольного образования в муниципальных дошкольных образовательных организациях)</t>
  </si>
  <si>
    <t>Субвенции бюджетам городских округов на выполнение передаваемых полномочий субъектов Российской Федерации (оздоровительная кампания)</t>
  </si>
  <si>
    <t>Субвенции бюджетам городских округов на выполнение передаваемых полномочий субъектов Российской Федерации (организация и поддержка учреждений культуры)</t>
  </si>
  <si>
    <t>601</t>
  </si>
  <si>
    <t>Комитет молодежной политики, физической культуры и спорта администрации местного самоуправления г.Владикавказа</t>
  </si>
  <si>
    <t>Другие вопросы в области физической культуры и спорта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</si>
  <si>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</si>
  <si>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</si>
  <si>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</si>
  <si>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</si>
  <si>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</si>
  <si>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</si>
  <si>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</si>
  <si>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</si>
  <si>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</si>
  <si>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</si>
  <si>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</si>
  <si>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</si>
  <si>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</si>
  <si>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</si>
  <si>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000 01 05 02 01 04 0000 610</t>
  </si>
  <si>
    <t>Уменьшение прочих остатков денежных средств бюджетов городских округов</t>
  </si>
  <si>
    <t>000 01 03 01 00 04 0000 710</t>
  </si>
  <si>
    <t>000 01 03 01 00 00 0000 700</t>
  </si>
  <si>
    <t>000 01 03 01 00 00 0000 800</t>
  </si>
  <si>
    <t>000 01 03 01 00 04 0000 810</t>
  </si>
  <si>
    <t xml:space="preserve">Бюджетные кредиты от других бюджетов бюджетной системы Российской Федерации
</t>
  </si>
  <si>
    <t>88 0 00 00000</t>
  </si>
  <si>
    <t>88 9 00 00000</t>
  </si>
  <si>
    <t>88 9 00 00110</t>
  </si>
  <si>
    <t>99 0 00 00000</t>
  </si>
  <si>
    <t>99 9 00 00000</t>
  </si>
  <si>
    <t>99 9 00 00110</t>
  </si>
  <si>
    <t>99 9 00 00190</t>
  </si>
  <si>
    <t>01 0 00 00000</t>
  </si>
  <si>
    <t>05 0 00 00000</t>
  </si>
  <si>
    <t>77 0 00 00000</t>
  </si>
  <si>
    <t>77 9 00 00000</t>
  </si>
  <si>
    <t xml:space="preserve">77 9 00 00000 </t>
  </si>
  <si>
    <t>77 9 00 00110</t>
  </si>
  <si>
    <t xml:space="preserve">77 9 00 00110 </t>
  </si>
  <si>
    <t>78 0 00 00000</t>
  </si>
  <si>
    <t>Капитальные вложения в объекты государственной (муниципальной) собственности</t>
  </si>
  <si>
    <t>Мероприятие "Ремонт зданий муниципальной собственности"</t>
  </si>
  <si>
    <t>Мероприятие "Кредиторская задолженность"</t>
  </si>
  <si>
    <t>78 9 00 00110</t>
  </si>
  <si>
    <t>78 9 00 00190</t>
  </si>
  <si>
    <t>99 9 0Р 22740</t>
  </si>
  <si>
    <t>93 0 00 00000</t>
  </si>
  <si>
    <t>93 9 00 00000</t>
  </si>
  <si>
    <t>93 9 00 00110</t>
  </si>
  <si>
    <t>93 9 00 00190</t>
  </si>
  <si>
    <t>03 0 00 00000</t>
  </si>
  <si>
    <t>03 1 00 00000</t>
  </si>
  <si>
    <t>06 0 00 00000</t>
  </si>
  <si>
    <t>Мероприятие  "Расходы по проектированию, строительству (реконструкции) автомобильных дорог общего пользования местного значения от поступления акцизов"</t>
  </si>
  <si>
    <t>Софинансирование местного бюджета городского округа г. Владикавказ на дорожную деятельность в отношении автомобильных дорог общего пользования местного значения"</t>
  </si>
  <si>
    <t>Мероприятие "Озеленение"</t>
  </si>
  <si>
    <t>09 0 00 00000</t>
  </si>
  <si>
    <t>09 2 00 00000</t>
  </si>
  <si>
    <t>09 1 00 00000</t>
  </si>
  <si>
    <t>Мероприятие "Ремонт квартир и домовладений ветеранов и инвалидов"</t>
  </si>
  <si>
    <t>Мероприятие "Разборка аварийных жилых домов"</t>
  </si>
  <si>
    <t>09 3 00 00000</t>
  </si>
  <si>
    <t>Мероприятие "Прочие мероприятия по благоустройству городских округов и поселений"</t>
  </si>
  <si>
    <t>Мероприятие "Руководство и управление в сфере установленных функций органов местного самоуправления"</t>
  </si>
  <si>
    <t>01 2 00 00000</t>
  </si>
  <si>
    <t>Мероприятие "Приобретение вычислительной техники, комплектующих и прочего оборудования"</t>
  </si>
  <si>
    <t>04 0 00 00000</t>
  </si>
  <si>
    <t>02 0 00 00000</t>
  </si>
  <si>
    <t>08 0 00 00000</t>
  </si>
  <si>
    <t>08 3 00 00000</t>
  </si>
  <si>
    <t>000 1 11 07014 04 0000 120</t>
  </si>
  <si>
    <t>Мероприятие "Расходы на содержание МКУ "Владлес - Экология"</t>
  </si>
  <si>
    <t>Мероприятие "Содержание учреждений подведомственных УБиО, осуществляющих санитарную очистку г.Владикавказ"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</si>
  <si>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</si>
  <si>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08 2 00 00000</t>
  </si>
  <si>
    <t>Мероприятие "Проведение праздничных мероприятий"</t>
  </si>
  <si>
    <t>Мероприятие "Военно-мемориальная работа"</t>
  </si>
  <si>
    <t>08 3 03 00000</t>
  </si>
  <si>
    <t>08 3 0Р 22000</t>
  </si>
  <si>
    <t>08 3 02 00000</t>
  </si>
  <si>
    <t>Подпрограмма "Обеспечение деятельности аппарата Управления культуры АМС г.Владикавказа"</t>
  </si>
  <si>
    <t>Мероприятие "Финансирование деятельности аппарата Управления культуры АМС г.Владикавказа"</t>
  </si>
  <si>
    <t>08 4 00 00000</t>
  </si>
  <si>
    <t>08 1 00 00000</t>
  </si>
  <si>
    <t>10 0 00 00000</t>
  </si>
  <si>
    <t>Подпрограмма "Развитие системы общего и дополнительного образования"</t>
  </si>
  <si>
    <t>Мероприятие "Обеспечение деятельности (оказания услуг) муниципальных дошкольных образовательных учреждений"</t>
  </si>
  <si>
    <t>Мероприятие "Обеспечение деятельности (оказания услуг) муниципальных образовательных школ"</t>
  </si>
  <si>
    <t>07 1 0Р 21280</t>
  </si>
  <si>
    <t>Дополнительное образование детей</t>
  </si>
  <si>
    <t>Мероприятие "Обеспечение деятельности (оказания услуг) учреждений дополнительного образования"</t>
  </si>
  <si>
    <t>07 1 04 00000</t>
  </si>
  <si>
    <t>Мероприятие "Развитие материально технической базы муниципальных  образовательных  учреждений"</t>
  </si>
  <si>
    <t>07 1 05 00000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</si>
  <si>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</si>
  <si>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 и автономных учреждений, а также имущества муниципальных унитарных предприятий, в том числе казеных)</t>
  </si>
  <si>
    <t>Доходы от оказания платных услуг (работ) и компенсации затрат государства</t>
  </si>
  <si>
    <t>Субвенции бюджетам городских округов на выполнение передаваемых полномочий субъектов Российской Федерации (по составлению (изменению) списков кандидатов в присяжные заседатели)</t>
  </si>
  <si>
    <t>Мероприятие "Обеспечение безопасного пребывания детей в образовательных  учреждениях"</t>
  </si>
  <si>
    <t>Мероприятие "Проведение городских массовых мероприятий, в том числе направленных на поддержку детей с общеинтеллектуальной и творческой одаренностью"</t>
  </si>
  <si>
    <t>Подпрограмма "Социальная помощь населению: охрана семьи и детства"</t>
  </si>
  <si>
    <t>07 3 0Р 21650</t>
  </si>
  <si>
    <t>07 3 0Р 22270</t>
  </si>
  <si>
    <t>07 4 00 00110</t>
  </si>
  <si>
    <t>07 4 00 00190</t>
  </si>
  <si>
    <t>Мероприятие "Обеспечение деятельности культурно-досуговых учреждений муниципального образования г.Владикавказа"</t>
  </si>
  <si>
    <t xml:space="preserve">Бюджетные кредиты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</si>
  <si>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</si>
  <si>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</si>
  <si>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 xml:space="preserve">Погашение бюджетами городских округов кредитов от других бюджетов бюджетной системы Российской Федерации в валюте Российской Федерации
</t>
  </si>
  <si>
    <t>Управление образования АМС г.Владикавказа</t>
  </si>
  <si>
    <t>06</t>
  </si>
  <si>
    <t>Расходы на выплаты по оплате труда работников органов местного самоуправления</t>
  </si>
  <si>
    <t>Иные непрограммные расходы</t>
  </si>
  <si>
    <t>Обслуживание государственного (муниципального) долга</t>
  </si>
  <si>
    <t>700</t>
  </si>
  <si>
    <t>Обслуживание муниципального долга</t>
  </si>
  <si>
    <t>Мероприятия по обеспечению приватизации и проведению предпродажной подготовки объектов приватизации</t>
  </si>
  <si>
    <t>Расходы на обеспечение деятельности (оказания услуг) муниципальных образовательных учреждений дополнительного образования</t>
  </si>
  <si>
    <t>Глава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</si>
  <si>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</si>
  <si>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</si>
  <si>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местной администрации (исполнительно-распорядительного органа муниципального образования)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</si>
  <si>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</si>
  <si>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Процентные платежи по долговым обязательствам</t>
  </si>
  <si>
    <t>Резервные фонды</t>
  </si>
  <si>
    <t>Другие общегосударственные вопросы</t>
  </si>
  <si>
    <t>Прочие выплаты по обязательствам государства</t>
  </si>
  <si>
    <t>НАЦИОНАЛЬНАЯ БЕЗОПАСНОСТЬ И ПРАВООХРАНИТЕЛЬНАЯ ДЕЯТЕЛЬНОСТЬ</t>
  </si>
  <si>
    <t>99 9 00 00100</t>
  </si>
  <si>
    <t>99 9 00 00101</t>
  </si>
  <si>
    <t>Занятость школьников в период летних каникул</t>
  </si>
  <si>
    <t>Расходы на выплаты персоналу Финансового управления АМС г.Владикавказ</t>
  </si>
  <si>
    <t>Расходы на обеспечение функций Финансового управления АМС г.Владикавказ</t>
  </si>
  <si>
    <t xml:space="preserve">Непрограммные расходы на обеспечение функционирования Финансового управления АМС  г.Владикавказ </t>
  </si>
  <si>
    <t>99 9 00 00102</t>
  </si>
  <si>
    <t>03 4 00 00000</t>
  </si>
  <si>
    <t>03 1 00 00110</t>
  </si>
  <si>
    <t>03 1 00 00190</t>
  </si>
  <si>
    <t>Подпрограмма «Поддержка и развитие городского пассажирского транспорта»</t>
  </si>
  <si>
    <t xml:space="preserve">03 2 00 00000 </t>
  </si>
  <si>
    <t>03 3 00 00000</t>
  </si>
  <si>
    <t>Мероприятие "Содержание ВМКУ «Дорожный фонд»</t>
  </si>
  <si>
    <t>Мероприятие "Содержание ВМБУ «Владикавказские дороги»</t>
  </si>
  <si>
    <t>Мероприятие "Восстановительные работы из тротуарной плитки и декоративного камня, ремонт малых архитектурных форм"</t>
  </si>
  <si>
    <t>Мероприятие "Подготовка проектно-сметной документации и эскизов проектов"</t>
  </si>
  <si>
    <t>Мероприятие "Погашение кредиторской задолженности"</t>
  </si>
  <si>
    <t>Мероприятие "Учреждение конкурса главы АМС г.Владикавказа «Одаренные дети»"</t>
  </si>
  <si>
    <t>Мероприятие «Обеспечение деятельности и выполнения функций УБиО АМС г.Владикавказа»</t>
  </si>
  <si>
    <t>04 0 00 00110</t>
  </si>
  <si>
    <t>04 0 00 00190</t>
  </si>
  <si>
    <t>99 9 00 00135</t>
  </si>
  <si>
    <t>Мероприятие по разработке межевых планов территорий</t>
  </si>
  <si>
    <t>Мероприятие "Устройство, ремонт, покраска металлических ограждений"</t>
  </si>
  <si>
    <t>Мероприятие "Устройство остановочных сооружений"</t>
  </si>
  <si>
    <t>99 9 0Ф 51200</t>
  </si>
  <si>
    <t>Основное мероприятие "Организация и проведение мероприятий в области молодежной политики"</t>
  </si>
  <si>
    <t>Основное мероприятие "Организация и проведение физкультурных мероприятий и мероприятий, направленных на развитие массового спорта"</t>
  </si>
  <si>
    <t>Мероприятие "Приобретение сувенирной продукции"</t>
  </si>
  <si>
    <t>Мероприятие "Чествование, поздравление работников культуры и творческих коллективов. "Ими гордится Владикавказ"-чествование почетных граждан, заслуженных людей г.Владикавказа"</t>
  </si>
  <si>
    <t>Мероприятие «Субсидии юридическим лицам (кроме некоммерческих организаций), индивидуальным предпринимателям, физическим лицам» (возмещение затрат, связанных с содержанием, эксплуатацией и ремонтом сетей уличного освещения)»</t>
  </si>
  <si>
    <t>Подпрограмма "Гражданское и патриотическое воспитание граждан г.Владикавказа"</t>
  </si>
  <si>
    <t>Подпрограмма  «Обеспечение деятельности муниципальных учреждений культуры» г.Владикавказа»</t>
  </si>
  <si>
    <t>НАЦИОНАЛЬНАЯ ЭКОНОМИКА</t>
  </si>
  <si>
    <t>Осуществление полномочий Республики Северная Осетия-Алания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</si>
  <si>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000 01 06 00 00 00 0000 000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</si>
  <si>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</si>
  <si>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</si>
  <si>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</si>
  <si>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</si>
  <si>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</si>
  <si>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 собственности городских округов</t>
  </si>
  <si>
    <t>Осуществление полномочий Республики Северная Осетия-Алания по обеспечению государственных гарантий прав граждан на 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</t>
  </si>
  <si>
    <t>Лесное хозяйство</t>
  </si>
  <si>
    <t>Транспорт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</si>
  <si>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</si>
  <si>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</si>
  <si>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</si>
  <si>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</si>
  <si>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</si>
  <si>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</si>
  <si>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</si>
  <si>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</si>
  <si>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</si>
  <si>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</si>
  <si>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Периодическая печать и издательства</t>
  </si>
  <si>
    <t>Пенсионное обеспечение</t>
  </si>
  <si>
    <t>Контрольно-счетная палата муниципального образования г.Владикавказ (Дзауджикау)</t>
  </si>
  <si>
    <t>647</t>
  </si>
  <si>
    <t xml:space="preserve">Расходы на выплаты по оплате труда работников органов местного самоуправления </t>
  </si>
  <si>
    <t>Непрограммные расходы на обеспечение функционирования Контрольно-счетной палаты  муниципального образования г.Владикавказ (Дзауджикау)</t>
  </si>
  <si>
    <t>Социальное обеспечение населения</t>
  </si>
  <si>
    <t>Охрана семьи и детства</t>
  </si>
  <si>
    <t>КУЛЬТУРА И КИНЕМАТОГРАФИЯ</t>
  </si>
  <si>
    <t>Дорожное хозяйство (дорожные фонды)</t>
  </si>
  <si>
    <t>ФИЗИЧЕСКАЯ КУЛЬТУРА И СПОРТ</t>
  </si>
  <si>
    <t>СРЕДСТВА МАССОВОЙ ИНФОРМАЦИИ</t>
  </si>
  <si>
    <t>Ежемесячные доплата к государственной пенсии лицам замещавшим муниципальные должности и должности муниципальной службы</t>
  </si>
  <si>
    <t>Ведомство</t>
  </si>
  <si>
    <t>Вид расходов</t>
  </si>
  <si>
    <t>598</t>
  </si>
  <si>
    <t>Другие вопросы в области национальной экономики</t>
  </si>
  <si>
    <t>СОЦИАЛЬНАЯ ПОЛИТИКА</t>
  </si>
  <si>
    <t>599</t>
  </si>
  <si>
    <t>600</t>
  </si>
  <si>
    <t>603</t>
  </si>
  <si>
    <t>Руководство и управление в сфере установленных функций органов государственной власти субъектов Российской и органов местного самоуправления</t>
  </si>
  <si>
    <t>Управление по строительству администрации местного самоуправления г.Владикавказ</t>
  </si>
  <si>
    <t>606</t>
  </si>
  <si>
    <t>730</t>
  </si>
  <si>
    <t>Распределение бюджетных ассигнований по целевым статьям (муниципальным и ведомственным целевым программам и непрограммным направлениям деятельности), разделам, подразделам, группам и подгруппам видов расходов классификации расходов бюджета муниципального образования г.Владикавказ</t>
  </si>
  <si>
    <t>Комитет жилищно-коммунального хозяйства и энергетики администрации местного самоуправления города Владикавказа</t>
  </si>
  <si>
    <t>609</t>
  </si>
  <si>
    <t>Финансовое управление администрации местного самоуправления г.Владикавказа</t>
  </si>
  <si>
    <t>610</t>
  </si>
  <si>
    <t>611</t>
  </si>
  <si>
    <t>Кредиты кредитных организаций в валюте Российской Федерации</t>
  </si>
  <si>
    <t>810</t>
  </si>
  <si>
    <t>Расходы на обеспечение деятельности (оказания услуг) культурно-досуговых учреждений</t>
  </si>
  <si>
    <t>05</t>
  </si>
  <si>
    <t>400</t>
  </si>
  <si>
    <t>Бюджетные инвестиции</t>
  </si>
  <si>
    <t>410</t>
  </si>
  <si>
    <t>870</t>
  </si>
  <si>
    <t>Целевая      статья     расходов</t>
  </si>
  <si>
    <t xml:space="preserve">Наименование кода группы, подгруппы, статьи, вида источника финансирования дефицита бюджетов, кода классификации операций сектора государственного управления, относящихся к источникам финансирования дефицита бюджетов Российской Федерации </t>
  </si>
  <si>
    <t>000 01 00 00 00 00 0000 000</t>
  </si>
  <si>
    <t>000 01 02 00 00 00 0000 000</t>
  </si>
  <si>
    <t>000 01 02 00 00 00 0000 700</t>
  </si>
  <si>
    <t>000 01 02 00 00 04 0000 710</t>
  </si>
  <si>
    <t>000 01 02 00 00 00 0000 800</t>
  </si>
  <si>
    <t>000 01 02 00 00 04 0000 810</t>
  </si>
  <si>
    <t>000 01 03 00 00 00 0000 000</t>
  </si>
  <si>
    <t>000 01 05 00 00 00 0000 000</t>
  </si>
  <si>
    <t>Изменение остатков средств на счетах по учёту средств бюджета</t>
  </si>
  <si>
    <t>Подпрограмма «Обеспечение деятельности и выполнения функций Комитета ЖКХЭ»</t>
  </si>
  <si>
    <t>Софинансирование обеспечения мероприятий по капитальному ремонту многоквартирных домов за счет средств местного бюджета</t>
  </si>
  <si>
    <t xml:space="preserve">609 </t>
  </si>
  <si>
    <t>Судебная система</t>
  </si>
  <si>
    <t>Непрограммные расходы органов местного самоуправления</t>
  </si>
  <si>
    <t>Подпрограмма «Содержание подведомственных учреждений УТДС АМС г. Владикавказа»</t>
  </si>
  <si>
    <t>Осуществление полномочий по составлению (изменение) списков кандидатов в присяжные заседатели федеральных судов общей юрисдикции в Российской Федерации</t>
  </si>
  <si>
    <t>Мероприятие "Совершенствование мероприятий, направленных на повышение квалификации педагогических работников, развитие системы конкурсов профессионального мастерства и стимулирование труда работников образовательных организаций г.Владикавказа"</t>
  </si>
  <si>
    <t>Обеспечение жильем молодых семей за счет средств местного бюджета</t>
  </si>
  <si>
    <t>Подпрограмма «Образование г.Владикавказа-образование будущего»</t>
  </si>
  <si>
    <t>Код бюджетной классификации Российской Федерации</t>
  </si>
  <si>
    <t>Источники финансирования дефицита</t>
  </si>
  <si>
    <t>тыс. рублей</t>
  </si>
  <si>
    <t>630</t>
  </si>
  <si>
    <t>Собрание представителей г. Владикавказ</t>
  </si>
  <si>
    <t>643</t>
  </si>
  <si>
    <t>Функционирование высшего должностного лица субъекта Российской Федерации и муниципального образования</t>
  </si>
  <si>
    <t>Администрация местного самоуправления г.Владикавказа</t>
  </si>
  <si>
    <t>Другие вопросы в области культуры, кинематографии</t>
  </si>
  <si>
    <t>бюджета муниципального образования г.Владикавказ</t>
  </si>
  <si>
    <t>тыс.рублей</t>
  </si>
  <si>
    <t>Код бюджетной  классификации РФ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</si>
  <si>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</si>
  <si>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</si>
  <si>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</si>
  <si>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</si>
  <si>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</si>
  <si>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</si>
  <si>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</si>
  <si>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</si>
  <si>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</si>
  <si>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</si>
  <si>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000 1 05 02000 02 0000 110</t>
  </si>
  <si>
    <t>03</t>
  </si>
  <si>
    <t>09</t>
  </si>
  <si>
    <t>Расходы на обеспечение деятельности (оказания услуг) муниципальных учреждений</t>
  </si>
  <si>
    <t>Расходы на выплаты персоналу казенных учреждений</t>
  </si>
  <si>
    <t>110</t>
  </si>
  <si>
    <t>08</t>
  </si>
  <si>
    <t>12</t>
  </si>
  <si>
    <t>07</t>
  </si>
  <si>
    <t>02</t>
  </si>
  <si>
    <t>Акцизы на автомобильный и прямогонный бензин, дизельное топливо и моторные масла</t>
  </si>
  <si>
    <t>07 3 03 00000</t>
  </si>
  <si>
    <t>Мероприятие "Обеспечение условий доступности для инвалидов жилых помещений и общего имущества в многоквартирных домах г.Владикавказ"</t>
  </si>
  <si>
    <t>13 0 00 00000</t>
  </si>
  <si>
    <t>99 9 0М L4970</t>
  </si>
  <si>
    <t>99 9 00 00133</t>
  </si>
  <si>
    <t>Подпрограмма "Вовлечение общественности в предупреждение правонарушений"</t>
  </si>
  <si>
    <t>12 1 00 00000</t>
  </si>
  <si>
    <t>09 5 00 00000</t>
  </si>
  <si>
    <t xml:space="preserve"> 09 7 0М S9601</t>
  </si>
  <si>
    <t>09 7 00 00110</t>
  </si>
  <si>
    <t>09 7 00 00190</t>
  </si>
  <si>
    <t>Финансовое обеспечение деятельности МБУК "Централизованная библиотечная система г.Владикавказа"</t>
  </si>
  <si>
    <t>Компенсация части родительской платы за содержание ребёнка в государственных и образовательных учреждениях, реализующих основную общеобразовательную программу дошкольного образования в соответствии с Законом Республики Северная Осетия-Алания от 31 июля 2006 года №42-РЗ "Об образовании"</t>
  </si>
  <si>
    <t>Уплата налогов, сборов и иных платежей</t>
  </si>
  <si>
    <t>10</t>
  </si>
  <si>
    <t>Субсидии автономным учреждениям</t>
  </si>
  <si>
    <t>620</t>
  </si>
  <si>
    <t>310</t>
  </si>
  <si>
    <t>000 2 02 15000 00 0000 150</t>
  </si>
  <si>
    <t>000 2 02 20000 00 0000 150</t>
  </si>
  <si>
    <t>000 2 02 20216 04 0060 150</t>
  </si>
  <si>
    <t>000 2 02 30000 00 0000 150</t>
  </si>
  <si>
    <t>000 2 02 30024 04 0000 150</t>
  </si>
  <si>
    <t xml:space="preserve">000 2 02 30024 04 0062 150          </t>
  </si>
  <si>
    <t xml:space="preserve">000 2 02 30024 04 0063 150          </t>
  </si>
  <si>
    <t>000 2 02 30024 04 0065 150</t>
  </si>
  <si>
    <t xml:space="preserve">000 2 02 30024 04 0067 150                 </t>
  </si>
  <si>
    <t xml:space="preserve">000 2 02 30024 04 0075 150 </t>
  </si>
  <si>
    <t>000 2 02 30029 04 0064 150</t>
  </si>
  <si>
    <t>000 2 02 35120 04 0000 150</t>
  </si>
  <si>
    <t>Субвенции бюджетам городских округов на выполнение передаваемых полномочий субъектов Российской Федерации (получение общедоступного и бесплатного дошкольного, начального общего, основного общего, среднего (полного) общего образования ,а также дополнительного образования в общеобразовательных учреждениях)</t>
  </si>
  <si>
    <t>Иные межбюджетные трансферты</t>
  </si>
  <si>
    <t xml:space="preserve">000  2 02 45393 04 0000 150
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</si>
  <si>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</si>
  <si>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Расходы на учреждение по обеспечению хозяйственного обслуживания ВМКУ ТХО АМС г.Владикавказа</t>
  </si>
  <si>
    <t>Мероприятие "Создание системы видеонаблюдения в подведомственных образовательных учреждениях"</t>
  </si>
  <si>
    <t>Мероприятие "Создание системы видеонаблюдения на территории муниципального образования г.Владикавказ"</t>
  </si>
  <si>
    <t>01 2 01 00111</t>
  </si>
  <si>
    <t>01 2 02 00112</t>
  </si>
  <si>
    <t>01 2 03 00113</t>
  </si>
  <si>
    <t>Мероприятие "Организация защиты информационных систем персональных данных (ИСПДн)"</t>
  </si>
  <si>
    <t>Подпрограмма "Мониторинг социально-экономических и иных процессов, оказывающих влияние на ситуацию в области профилактики терроризма на территории г.Владикавказ"</t>
  </si>
  <si>
    <t>06 2 00 00000</t>
  </si>
  <si>
    <t>Мероприятие "Организация и проведение конференций, семинаров, «круглых столов», участие в семинарах, конференциях и выставках по вопросам малого и среднего предпринимательства"</t>
  </si>
  <si>
    <t>99 9 00 00129</t>
  </si>
  <si>
    <t xml:space="preserve">Единовременная выплата на приобретение жилого помещения для людей страдающих тяжелыми формами хронических заболеваний </t>
  </si>
  <si>
    <t>99 9 00 00136</t>
  </si>
  <si>
    <t>Муниципальная программа "Профилактика правонарушений в городе Владикавказе на 2020-2022 годы"</t>
  </si>
  <si>
    <t>Подпрограмма "Реализация мероприятий в области физической культуры и спорта, пропаганда здорового образа жизни"</t>
  </si>
  <si>
    <t xml:space="preserve">04 </t>
  </si>
  <si>
    <t>03 3 R1 53934</t>
  </si>
  <si>
    <t>Реконструкция, капитальный ремонт и ремонт автомобильных дорог местного значения (улично-дорожной сети) г.Владикавказа</t>
  </si>
  <si>
    <t>03 3 R1 28072</t>
  </si>
  <si>
    <t>Мероприятие "Возмещение убытков от финансово-хозяйственной деятельности предприятия, связанных с образовавшейся межтарифной разницей"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</si>
  <si>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</si>
  <si>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Закупка товаров, работ и услуг для обеспечения государственных (муниципальных) нужд</t>
  </si>
  <si>
    <t>Субсидия на дорожную деятельность в отношении автомобильных дорог общего пользования местного значения</t>
  </si>
  <si>
    <t>Мероприятие "Развитие библиотечного дела в библиотеках МО г.Владикавказа"</t>
  </si>
  <si>
    <t>13 0 F2 55554</t>
  </si>
  <si>
    <t>04 0 12 00172</t>
  </si>
  <si>
    <t>Мероприятие "Благоустройство парков, скверов и набережных"</t>
  </si>
  <si>
    <t>Мероприятие "Благоустройство угловых зон отдыха"</t>
  </si>
  <si>
    <t>Мероприятие "Установка аншлагов"</t>
  </si>
  <si>
    <t>Муниципальная программа "Формирование современной городской среды на территории муниципального образования г.Владикавказ на 2018-2024 годы"</t>
  </si>
  <si>
    <t>Софинансирование на обеспечение мероприятий по переселению граждан из аварийного жилищного фонда</t>
  </si>
  <si>
    <t>10 0 0М L0270</t>
  </si>
  <si>
    <t>Мероприятие "Ремонт детских и спортивных площадок"</t>
  </si>
  <si>
    <t>Подпрограмма "Ремонт зданий и объектов муниципальной собственности"</t>
  </si>
  <si>
    <t>Мероприятие "Паспортизация многоквартирных домов, имеющих непосредственную форму управления и в которых жильцами неопределена форма управления"</t>
  </si>
  <si>
    <t>350</t>
  </si>
  <si>
    <t>Мероприятие "Приобретение энергосберегающего оборудования"</t>
  </si>
  <si>
    <t>Мероприятия по благоустройству городского округа</t>
  </si>
  <si>
    <t>Подпрограмма "Обеспечение создания условий для реализации муниципальной программы "Развитие образования г.Владикавказа на 2020 год и на плановый период 2021-2022 годы"</t>
  </si>
  <si>
    <t>Премии и гранты</t>
  </si>
  <si>
    <t>Мероприятие "Ремонт проспекта Мира в г.Владикавказ"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</si>
  <si>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 " (Реконструкция, капитальный ремонт и ремонт автомобильных дорог местного значения (улично-дорожной сети)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</si>
  <si>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</si>
  <si>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000 2 02 25299 04 0000 150</t>
  </si>
  <si>
    <t xml:space="preserve"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
</t>
  </si>
  <si>
    <t>Субсидия на софинансирование расходов на обустройство и восстановление воинских захоронений</t>
  </si>
  <si>
    <t>04 0 0P L2990</t>
  </si>
  <si>
    <t>Софинансирование расходов на обустройство и восстановление воинских захоронений</t>
  </si>
  <si>
    <t>04 0 0М L2990</t>
  </si>
  <si>
    <t xml:space="preserve">Реализация мероприятий по формированию современной городской среды </t>
  </si>
  <si>
    <t>13 0 F2 55550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</si>
  <si>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</si>
  <si>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</si>
  <si>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строительстваза счет средств республиканского бюджета</t>
  </si>
  <si>
    <t>Приложение 4</t>
  </si>
  <si>
    <t>Приложение 5</t>
  </si>
  <si>
    <t>Приложение 6</t>
  </si>
  <si>
    <t>Приложение 7</t>
  </si>
  <si>
    <t>Приложение 9</t>
  </si>
  <si>
    <t>2021 год</t>
  </si>
  <si>
    <t>2022 год</t>
  </si>
  <si>
    <t>Мероприятие "Аттестация, контроль эффективности защиты государственной тайны (ГТ)"</t>
  </si>
  <si>
    <t>99 9 00 00130</t>
  </si>
  <si>
    <t>Мероприятие  "Разработка проектно-сметной документации"</t>
  </si>
  <si>
    <t>Мероприятие "Проведение международного фестиваля скрипичной музыки "ПОДАРИМ МИРУ МУЗЫКУ ДУШИ"</t>
  </si>
  <si>
    <t>Мероприятие "Реконструкция МБДОУ №51 в г.Владикавказе"</t>
  </si>
  <si>
    <t>Приложение 8</t>
  </si>
  <si>
    <t>09 7 F3 67483</t>
  </si>
  <si>
    <t>09 7 F3 67484</t>
  </si>
  <si>
    <t>09 7 F3 6748S</t>
  </si>
  <si>
    <t>к проекту решения Собрания представителей</t>
  </si>
  <si>
    <t xml:space="preserve"> к проекту решения Собрания представителей</t>
  </si>
  <si>
    <t>№ п\п</t>
  </si>
  <si>
    <t>I</t>
  </si>
  <si>
    <t>Привлечение средств для финансирования дефицита бюджета и погашения долговых обязательств</t>
  </si>
  <si>
    <t>1.</t>
  </si>
  <si>
    <t>2.</t>
  </si>
  <si>
    <t>Итого</t>
  </si>
  <si>
    <t>II</t>
  </si>
  <si>
    <t>Направление расходования привлечённых средств</t>
  </si>
  <si>
    <t>г.Владикавказ от " ___ " _______ 2020  года №____</t>
  </si>
  <si>
    <t>г.Владикавказ на 2021 год и плановый период 2022 и 2023 годов"</t>
  </si>
  <si>
    <t>2023 год</t>
  </si>
  <si>
    <t>Ведомственная структура расходов бюджета муниципального образования г.Владикавказ на 2021 год и на плановый период 2022 и 2023 годов</t>
  </si>
  <si>
    <t>Расходы на содержание казенных учреждений (МКУ "Правовое обеспечение")</t>
  </si>
  <si>
    <t>99 9 00 00115</t>
  </si>
  <si>
    <t>99 9 00 00117</t>
  </si>
  <si>
    <t>Муниципальная программа "Информатизация АМС г.Владикавказа"</t>
  </si>
  <si>
    <t>Мероприятие "Сопровождение информационных систем АМС г.Владикавказа"</t>
  </si>
  <si>
    <t>01 1 01 00103</t>
  </si>
  <si>
    <t>Мероприятие "Оплата услуг городской, междугородней и международной телефонной связи для АМС г.Владикавказа"</t>
  </si>
  <si>
    <t>01 1 02 00104</t>
  </si>
  <si>
    <t>01 1 03 00105</t>
  </si>
  <si>
    <t>Мероприятие "Обеспечение доступа к сети Интернет для АМС г.Владикавказа и подведомственных образовательных учреждений"</t>
  </si>
  <si>
    <t>Мероприятие "Предоставление цифровых оптоволоконных каналов связи для АМС г.Владикавказа и подведомственных образовательных учреждений"</t>
  </si>
  <si>
    <t>01 1 04 00106</t>
  </si>
  <si>
    <t>01 1 05 00107</t>
  </si>
  <si>
    <t>01 1 06 00108</t>
  </si>
  <si>
    <t>01 1 07 00109</t>
  </si>
  <si>
    <t>Мероприятие "Приобретение электронных подписей"</t>
  </si>
  <si>
    <t>Муниципальная программа "Профилактика экстремизма и терроризма в городе Владикавказе на 2021-2023 годы"</t>
  </si>
  <si>
    <t>Мероприятие "Проведение мониторинга политических, социально-экономических и иных процессов, оказывающих влияние на ситуацию в области профилактики терроризма в г.Владикавказе"</t>
  </si>
  <si>
    <t>06 2 01 00114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</si>
  <si>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</si>
  <si>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99 9 00 00118</t>
  </si>
  <si>
    <t>99 9 00 00119</t>
  </si>
  <si>
    <t>Мероприятие "Субсидирование процентных ставок предприятиям малого и среднего предпринимательства"</t>
  </si>
  <si>
    <t>05 0 01 00120</t>
  </si>
  <si>
    <t>Мероприятие "Поддержка проектов, направленных на развитие туристической деятельности (общественное питание, бытовое обслуживание, изготовление и продажа сувенирной продукции и т.д."</t>
  </si>
  <si>
    <t>05 0 02 00121</t>
  </si>
  <si>
    <t>Мероприятие "Организация консультативной поддержки субъектам малого и среднего предпринимательства по вопросам кредитования, налогообложения, бухгалтерского учета, преодоления административных барьеров, в том числе и на принципах аутсорсинга"</t>
  </si>
  <si>
    <t>05 0 03 00122</t>
  </si>
  <si>
    <t>Мероприятие "Подготовка и издание информационно-справочных пособий для предпринимателей (до 2 изданий в год) по вопросам налогообложения, бухгалтерского учета, кредитования и других вопросов, связанных с началом предпринимательской деятельности"</t>
  </si>
  <si>
    <t>05 0 04 00123</t>
  </si>
  <si>
    <t xml:space="preserve">Мероприятие "Организация проведения и обеспечение участия в выставках, форумах с целью информирования об инвестиционном потенциале г.Владикавказа, а также представления инвестиционных проектов, реализуемых (возможных к реализации) в г.Владикавказе" </t>
  </si>
  <si>
    <t>05 0 07 00126</t>
  </si>
  <si>
    <t>05 0 05 00124</t>
  </si>
  <si>
    <t>05 0 06 00125</t>
  </si>
  <si>
    <t>Мероприятие "Поддержка экспортной деятельности (выделение субсидий, организация и проведение выставок, ярмарок, коллективных стендов малых и средних предприятий на выставочных мероприятиях"</t>
  </si>
  <si>
    <t>Мероприятие "Подготовка технических заданий, тех.условий проектов муниципально-частного партнерства"</t>
  </si>
  <si>
    <t>05 0 08 00127</t>
  </si>
  <si>
    <t xml:space="preserve">Мероприятие "Презентация инвестиционного потенциала г.Владикавказа в федеральных и региональных СМИ" </t>
  </si>
  <si>
    <t>05 0 09 00128</t>
  </si>
  <si>
    <t>Мероприятие по корректировке генерального плана и правил землепользования и застройки г.Владикавказа</t>
  </si>
  <si>
    <t>Муниципальная целевая программа «Социальная 
поддержка нуждающегося населения г.Владикавказа"</t>
  </si>
  <si>
    <t>02 0 01 00131</t>
  </si>
  <si>
    <t>99 9 00 00132</t>
  </si>
  <si>
    <t>Администрация (префектура) внутригородского Иристонского района г.Владикавказа</t>
  </si>
  <si>
    <t>Мероприятие "Стимулирование деятельности народных дружинников"</t>
  </si>
  <si>
    <t>12 1 02 00134</t>
  </si>
  <si>
    <t>Молодежная политика</t>
  </si>
  <si>
    <t>Администрация (префектура) внутригородского Северо-Западного района г.Владикавказа</t>
  </si>
  <si>
    <t>607</t>
  </si>
  <si>
    <t>Администрация (префектура) внутригородского Промышленного района г.Владикавказа</t>
  </si>
  <si>
    <t>608</t>
  </si>
  <si>
    <t>Муниципальная программа "Развитие молодежной политики, физической культуры и спорта в МО г.Владикавказ на 2021-2023 годы"</t>
  </si>
  <si>
    <t>11 1 01 00137</t>
  </si>
  <si>
    <t>11 2 01 00138</t>
  </si>
  <si>
    <t>11 3 01 00139</t>
  </si>
  <si>
    <t>Муниципальная программа "Развитие транспортной инфраструктуры г.Владикавказа"</t>
  </si>
  <si>
    <t>03 2 01 00140</t>
  </si>
  <si>
    <t>Подпрограмма «Автомобильные дороги и улично-дорожная сеть (строительство, реконструкция, ремонт и содержание автомобильных дорог) г.Владикавказа»</t>
  </si>
  <si>
    <t>03 3 01 00141</t>
  </si>
  <si>
    <t>03 3 03 00143</t>
  </si>
  <si>
    <t>03 4 01 00144</t>
  </si>
  <si>
    <t>03 4 02 00145</t>
  </si>
  <si>
    <t>Муниципальная программа «Развитие культуры г.Владикавказа"</t>
  </si>
  <si>
    <t xml:space="preserve">Управление культуры администрации местного самоуправления г.Владикавказа </t>
  </si>
  <si>
    <t>КУЛЬТУРА, КИНЕМАТОГРАФИЯ</t>
  </si>
  <si>
    <t>08 1 01 00146</t>
  </si>
  <si>
    <t>08 1 02 00147</t>
  </si>
  <si>
    <t>08 1 03 00148</t>
  </si>
  <si>
    <t>Мероприятие "Издание и приобретение книг и иной печатной продукции, визуальной аудио продукции о г.Владикавказе, РСО-Алании"</t>
  </si>
  <si>
    <t>08 1 05 00150</t>
  </si>
  <si>
    <t>08 1 06 00151</t>
  </si>
  <si>
    <t>08 1 07 00152</t>
  </si>
  <si>
    <t>Мероприятие "Фестиваль "Граффити"</t>
  </si>
  <si>
    <t>08 1 08 00153</t>
  </si>
  <si>
    <t>Мероприятие "1100-летие крещения Алании"</t>
  </si>
  <si>
    <t>08 1 09 00154</t>
  </si>
  <si>
    <t xml:space="preserve">Молодёжная политика </t>
  </si>
  <si>
    <t>08 2 01 00155</t>
  </si>
  <si>
    <t>08 2 02 00156</t>
  </si>
  <si>
    <t>08 2 03 00157</t>
  </si>
  <si>
    <t>Мероприятие "Развитие системы художественно-эстетического образования в сфере культуры МО г.Владикавказа"</t>
  </si>
  <si>
    <t>08 3 01 00158</t>
  </si>
  <si>
    <t>08 3 02 00159</t>
  </si>
  <si>
    <t>08 3 03 00160</t>
  </si>
  <si>
    <t>04 0 10 00170</t>
  </si>
  <si>
    <t>04 0 01 00161</t>
  </si>
  <si>
    <t>04 0 02 00162</t>
  </si>
  <si>
    <t>04 0 03 00163</t>
  </si>
  <si>
    <t>04 0 04 00164</t>
  </si>
  <si>
    <t>04 0 05 00165</t>
  </si>
  <si>
    <t>04 0 06 00166</t>
  </si>
  <si>
    <t>04 0 07 00167</t>
  </si>
  <si>
    <t>04 0 08 00168</t>
  </si>
  <si>
    <t>04 0 09 00169</t>
  </si>
  <si>
    <t>04 0 11 00171</t>
  </si>
  <si>
    <t xml:space="preserve">Другие вопросы в области национальной экономики
</t>
  </si>
  <si>
    <t>10 0 01 00173</t>
  </si>
  <si>
    <t>10 0 02 00174</t>
  </si>
  <si>
    <t>10 0 03 00175</t>
  </si>
  <si>
    <t>Мероприятие "Строительство жилого дома по ул.Николаева, 50 в г.Владикавказе"</t>
  </si>
  <si>
    <t>10 0 04 00176</t>
  </si>
  <si>
    <t>10 0 05 00169</t>
  </si>
  <si>
    <t>Мероприятие "Реконструкция моста по ул.Кирова в г.Владикавказе"</t>
  </si>
  <si>
    <t>10 0 06 00177</t>
  </si>
  <si>
    <t>Мероприятие "Строительство моста по ул.Павленко в г.Владикавказе"</t>
  </si>
  <si>
    <t>10 0 07 00178</t>
  </si>
  <si>
    <t>Мероприятие "Строительство общественных туалетов  в г.Владикавказе"</t>
  </si>
  <si>
    <t>10 0 08 00179</t>
  </si>
  <si>
    <t>10 0 09 00180</t>
  </si>
  <si>
    <t>10 0 10 00181</t>
  </si>
  <si>
    <t>10 0 11 00182</t>
  </si>
  <si>
    <t>10 0 12 00183</t>
  </si>
  <si>
    <t>Мероприятие "Ремонт здания художественной школы по пр.Коста, 181 в г.Владикавказ"</t>
  </si>
  <si>
    <t>10 0 13 00184</t>
  </si>
  <si>
    <t>Мероприятие "Реконструкция МБУ ДО Детская музыкальная школа №1 им.П.И. Чайковского в г.Владикавказ"</t>
  </si>
  <si>
    <t>10 0 14 00185</t>
  </si>
  <si>
    <t>Мероприятие "Капитальный ремонт МБУ ДО Детская школа искусств в г.Владикавказ"</t>
  </si>
  <si>
    <t>10 0 15 00186</t>
  </si>
  <si>
    <t>Муниципальная программа "Развитие жилищно-коммунального хозяйства муниципального образования город Владикавказ"</t>
  </si>
  <si>
    <t>Мероприятие "Ремонт муниципальных квартир"</t>
  </si>
  <si>
    <t>09 2 02 00191</t>
  </si>
  <si>
    <t>Подпрограмма "Капитальный ремонт многоквартирных домов в г.Владикавказе"</t>
  </si>
  <si>
    <t>Мероприятие "Ремонт бойлеров в многоквартирных домах"</t>
  </si>
  <si>
    <t>09 1 01 00187</t>
  </si>
  <si>
    <t>09 1 02 00188</t>
  </si>
  <si>
    <t>Подпрограмма "Снос аварийного жилья"</t>
  </si>
  <si>
    <t>Мероприятие "Обследование и подготовка технических заключений для ветхих и аварийных домов"</t>
  </si>
  <si>
    <t>09 5 01 00195</t>
  </si>
  <si>
    <t>09 5 02 00196</t>
  </si>
  <si>
    <t>09 5 03 00197</t>
  </si>
  <si>
    <t>Оплата взносов на капитальный ремонт за муниципальные жилые и нежилые помещения, расположенные в многоквартирных домах</t>
  </si>
  <si>
    <t xml:space="preserve"> 09 7 04 00201</t>
  </si>
  <si>
    <t>Подпрограмма "Энергосбережение и повышение энергетической эффективности"</t>
  </si>
  <si>
    <t>Мероприятие "Проектирование, строительство и ремонт сетей уличного освещения"</t>
  </si>
  <si>
    <t>09 3 01 00192</t>
  </si>
  <si>
    <t>09 3 02 00193</t>
  </si>
  <si>
    <t>Подпрограмма "Обеспечение безопасности и надежности систем инженерно-технического обеспечения"</t>
  </si>
  <si>
    <t>Мероприятие "Обеспечение безопасности и надежности систем инженерно-технического обеспечения"</t>
  </si>
  <si>
    <t>09 4 01 00194</t>
  </si>
  <si>
    <t>Подпрограмма "Техническое оснащение коммунальной инфраструктуры"</t>
  </si>
  <si>
    <t>09 6 00 00000</t>
  </si>
  <si>
    <t>Мероприятие "Техническое оснащение коммунальной инфраструктуры"</t>
  </si>
  <si>
    <t>09 6 01 00198</t>
  </si>
  <si>
    <t>Мероприятие "Аварийное обслуживание сетей ливневой канализации"</t>
  </si>
  <si>
    <t>09 7 07 00204</t>
  </si>
  <si>
    <t xml:space="preserve"> 09 7 02 00199</t>
  </si>
  <si>
    <t xml:space="preserve"> 09 7 05 00202</t>
  </si>
  <si>
    <t>Мероприятие "Уличное освещение, электрическая энергия"</t>
  </si>
  <si>
    <t xml:space="preserve"> 09 7 06 00203</t>
  </si>
  <si>
    <t xml:space="preserve"> 09 7 03 00200</t>
  </si>
  <si>
    <t>99 9 00 00205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</si>
  <si>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</si>
  <si>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</si>
  <si>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99 9 00 00206</t>
  </si>
  <si>
    <t>99 9 00 00207</t>
  </si>
  <si>
    <t>07 1 01 00208</t>
  </si>
  <si>
    <t>07 1 02 00209</t>
  </si>
  <si>
    <t>07 3 03 00217</t>
  </si>
  <si>
    <t>07 1 03 00210</t>
  </si>
  <si>
    <t>07 1 04 00211</t>
  </si>
  <si>
    <t>07 1 05 00212</t>
  </si>
  <si>
    <t>07 2 01 00213</t>
  </si>
  <si>
    <t>07 2 02 00214</t>
  </si>
  <si>
    <t>07 2 03 00215</t>
  </si>
  <si>
    <t>07 3 02 00216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</si>
  <si>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</si>
  <si>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тысяч  рублей</t>
  </si>
  <si>
    <t>№№ пп</t>
  </si>
  <si>
    <t>Цель гарантирования</t>
  </si>
  <si>
    <t>Наименование принципала</t>
  </si>
  <si>
    <t>Сумма гарантиро-вания</t>
  </si>
  <si>
    <t>Наличие права регрессного требования</t>
  </si>
  <si>
    <t>Проверка финансового состояния принципала</t>
  </si>
  <si>
    <t>Иные условия предоставления муниципальных гарантий Российской Федерации</t>
  </si>
  <si>
    <t>Нет</t>
  </si>
  <si>
    <t>нет</t>
  </si>
  <si>
    <t>тысяч рублей</t>
  </si>
  <si>
    <t>Исполнение муниципальных гарантий муниципального образования г.Владикавказ</t>
  </si>
  <si>
    <t>Сумма</t>
  </si>
  <si>
    <t>За счет источников финансирования дефицита бюджета муниципального образования г.Владикавказ</t>
  </si>
  <si>
    <t>Приложение №10</t>
  </si>
  <si>
    <t>Администрация (префектура) внутригородского Затеречного района г.Владикавказа</t>
  </si>
  <si>
    <t>И.о.начальника Финансового управления __________________   И.Айларов</t>
  </si>
  <si>
    <t>2. Бюджетные ассигнования на исполнение муниципальных гарантий муниципального образования г.Владикавказ  в валюте Российской Федерации на плановый период 2022 и 2023 годов</t>
  </si>
  <si>
    <t>1. Предоставление муниципальных гарантий в валюте Российской Федерации в плановом периоде 2022 и 2023 годов</t>
  </si>
  <si>
    <t>2. Бюджетные ассигнования на исполнение муниципальных гарантий муниципального образования г.Владикавказ  в валюте Российской Федерации на 2021 год</t>
  </si>
  <si>
    <t>1. Предоставление муниципальных гарантий в валюте Российской Федерации на 2021 год</t>
  </si>
  <si>
    <t>Программа муниципальных гарантий муниципального образования г.Владикавказ  в валюте Российской Федерации на 2021 год и на плановый период 2022 и 2023 годов</t>
  </si>
  <si>
    <t>Муниципальная программа "Благоустройство и озеленение г.Владикавказа" на 2021-2023 годы</t>
  </si>
  <si>
    <t>Муниципальная программа «Поддержка и развитие малого, среднего предпринимательства и инвестиционной деятельности в г.Владикавказе"</t>
  </si>
  <si>
    <t>Муниципальная программа «Развитие образования города Владикавказа"</t>
  </si>
  <si>
    <t>Муниципальная программа"Городская инвестиционная программа г.Владикавказа на 2021 год и плановый период 2022-2023 годы"</t>
  </si>
  <si>
    <t>Приложение №3</t>
  </si>
  <si>
    <t>г.Владикавказ от " ___" _________ 2020  года №____</t>
  </si>
  <si>
    <t xml:space="preserve"> ДОХОДЫ</t>
  </si>
  <si>
    <t>на 2021 год и на плановый период 2022 и  2023 годов</t>
  </si>
  <si>
    <t>Наименование                                                                           дохода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</si>
  <si>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</si>
  <si>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</si>
  <si>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000 2 02 15001 04 0000 150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</si>
  <si>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</si>
  <si>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</si>
  <si>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610 2 02 25555 04 0000 150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</si>
  <si>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</si>
  <si>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Субвенции на компенсацию части родительской платы за содержание ребенка в муниципальных образовательных организациях, реализующих основную общеобразовательную программу дошкольного образования </t>
  </si>
  <si>
    <t>000 2 02 40000 00 0000 151</t>
  </si>
  <si>
    <t xml:space="preserve">2021 год </t>
  </si>
  <si>
    <t xml:space="preserve">2022 год </t>
  </si>
  <si>
    <t xml:space="preserve"> на 2021 год и на плановый период 2022 и 2023 годов</t>
  </si>
  <si>
    <t>г.Владикавказ от " ___ " _________ 2020  года №____</t>
  </si>
  <si>
    <t>Объем бюджетных ассигнований направляемых на исполнение публично нормативных обязательств бюджета муниципального образования г.Владикавказ на 2021 год и на плановый период 2022 и 2023 годов</t>
  </si>
  <si>
    <t>ВСЕГО РАСХОДОВ:</t>
  </si>
  <si>
    <t>на 2021 год</t>
  </si>
  <si>
    <t xml:space="preserve">на 2022 год </t>
  </si>
  <si>
    <t>на 2023 год</t>
  </si>
  <si>
    <t>Сумма тыс.рублей</t>
  </si>
  <si>
    <t>Предельный срок погашения долговых обязательств</t>
  </si>
  <si>
    <t xml:space="preserve">Виды заимствований </t>
  </si>
  <si>
    <t>Привлечение кредитов от кредитных организаций</t>
  </si>
  <si>
    <t>до 31.12.2021 года</t>
  </si>
  <si>
    <t>до 01.12.2021 года</t>
  </si>
  <si>
    <t>Погашение кредитов от кредитных организаций</t>
  </si>
  <si>
    <t>Привлечение бюджетных кредитов на пополнение остатков средств на едином счете бюджета</t>
  </si>
  <si>
    <t>Погашение бюджетных кредитов на пополнение остатков средств на едином счете бюджета</t>
  </si>
  <si>
    <t>до 01.12.2022 года</t>
  </si>
  <si>
    <t>до 01.12.2023 года</t>
  </si>
  <si>
    <t xml:space="preserve">Погашение кредитов от других бюджетов бюджетной системы </t>
  </si>
  <si>
    <t>3.</t>
  </si>
  <si>
    <t>до 31.12.2022 года</t>
  </si>
  <si>
    <t>до 31.12.2023 года</t>
  </si>
  <si>
    <t>Программа муниципальных внутренних заимствований муниципального образования г.Владикавказ</t>
  </si>
  <si>
    <t>Закупка товаров, работ и услуг для государственных (муниципальных) нужд</t>
  </si>
  <si>
    <t>Другие общегосударственные  вопросы</t>
  </si>
  <si>
    <t>99 9 0Р 00000</t>
  </si>
  <si>
    <t>Обеспечение жильем  молодых семей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</si>
  <si>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</si>
  <si>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</si>
  <si>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Молодёжная политика и оздоровление детей</t>
  </si>
  <si>
    <t xml:space="preserve">Занятость школьников в период летних каникул </t>
  </si>
  <si>
    <t>Уплата прочих налогов, сборов и иных платежей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</si>
  <si>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</si>
  <si>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содержание МКУ "Правовое обеспечение"</t>
  </si>
  <si>
    <t>Расходы на учреждение по обеспечению хозяйственного обслуживания ВМКУ ТХО АМС г. Владикавказа</t>
  </si>
  <si>
    <t xml:space="preserve">Обеспечение функционирования органов местного самоуправления </t>
  </si>
  <si>
    <t>Расходы на обеспечение функций Финансового управления АМС  г.Владикавказ</t>
  </si>
  <si>
    <t>Расходы на выплаты по оплате труда работников Финансового управления АМС  г.Владикавказ</t>
  </si>
  <si>
    <t xml:space="preserve">Обеспечение функционирования Финансового управления АМС  г.Владикавказ </t>
  </si>
  <si>
    <t xml:space="preserve"> Обеспечение деятельности финансовых, налоговых и таможенных
 органов и органов финансового (финансово-бюджетного) надзора
</t>
  </si>
  <si>
    <t>Обеспечение функционирования Контрольно-счетной палаты  муниципального образования г.Владикавказ (Дзауджикау)</t>
  </si>
  <si>
    <t>Обеспечение функционирования Главы местной администрации (исполнительно-распорядительного органа муниципального образования)</t>
  </si>
  <si>
    <t>Обеспечение функционирования Собрания представителей г.Владикавказ</t>
  </si>
  <si>
    <t>Обеспечение функционирования Главы  муниципального образования</t>
  </si>
  <si>
    <t>Непрограммные расходы органов местного самоуправления г.Владикавказ</t>
  </si>
  <si>
    <t xml:space="preserve"> Другие вопросы в области физической культуры и спорта</t>
  </si>
  <si>
    <t xml:space="preserve"> Благоустройство</t>
  </si>
  <si>
    <t xml:space="preserve"> Другие вопросы в области национальной экономики</t>
  </si>
  <si>
    <t xml:space="preserve"> Другие вопросы в области жилищно-коммунального хозяйства</t>
  </si>
  <si>
    <t xml:space="preserve"> Жилищное хозяйство</t>
  </si>
  <si>
    <t xml:space="preserve"> Дополнительное образование детей</t>
  </si>
  <si>
    <t xml:space="preserve"> Другие вопросы в области образования</t>
  </si>
  <si>
    <t xml:space="preserve"> Охрана семьи и детства</t>
  </si>
  <si>
    <t xml:space="preserve"> Социальное обеспечение населения</t>
  </si>
  <si>
    <t xml:space="preserve"> Лесное хозяйство</t>
  </si>
  <si>
    <t xml:space="preserve"> НАЦИОНАЛЬНАЯ ЭКОНОМИКА</t>
  </si>
  <si>
    <t xml:space="preserve"> Транспорт</t>
  </si>
  <si>
    <t>ВСЕГО</t>
  </si>
  <si>
    <t>Погашение бюджетных кредитов, привлеченных в местный бюджет из Федерального бюджета в иностранной валюте в рамках использования целевых иностранных кредитов</t>
  </si>
  <si>
    <t>Привлечение бюджетных кредитов в местный бюджет из Федерального бюджета в иностранной валюте в рамках использования целевых иностранных кредитов</t>
  </si>
  <si>
    <t>Привлечение средств для покрытия временных кассовых разрывов, возникающих при исполнении бюджета и погашения долговых обязательств</t>
  </si>
  <si>
    <t>Изменения</t>
  </si>
  <si>
    <t>СУММА</t>
  </si>
  <si>
    <t>Программа муниципальных внешних заимствований</t>
  </si>
  <si>
    <t>Приложение №11</t>
  </si>
  <si>
    <t>000 2 02 20299 04 0000 150</t>
  </si>
  <si>
    <t>000 2 02 20302 04 0000 150</t>
  </si>
  <si>
    <t>на 2021 год и на плановый период 2022 и 2023 годов</t>
  </si>
  <si>
    <t>Мероприятие "Поддержка экспортной деятельности (выделение субсидий, организация и проведение выставок, ярмарок, коллективных стендов малых и средних предприятий на выставочных мероприятиях)"</t>
  </si>
  <si>
    <t>Условно утвержденные расходы</t>
  </si>
  <si>
    <t xml:space="preserve">Распределение бюджетных ассигнований по разделам и подразделам, целевым статьям (муниципальным и ведомственным целевым программам и непрограммным направлениям деятельности), группам и подгруппам видов расходов классификации расходов бюджета муниципального образования г.Владикавказ на 2021 год и на плановый период 2022 и 2023 годов                                                                                                                                                                                                                                  </t>
  </si>
  <si>
    <t>на 2021 год и на плановый период 2022 и 2023 год</t>
  </si>
  <si>
    <t>муниципального образования г.Владикавказ на 2021 год и на 2022 и 2023 годов</t>
  </si>
  <si>
    <t>Программа муниципальных внешних заимствованийна 2021 год</t>
  </si>
  <si>
    <t>Программа муниципальных внешних заимствований на 2022 и 2023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</si>
</sst>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.0_р_._-;\-* #,##0.0_р_._-;_-* &quot;-&quot;??_р_._-;_-@_-"/>
    <numFmt numFmtId="167" formatCode="#,##0.0"/>
    <numFmt numFmtId="168" formatCode="_-* #,##0.0_р_._-;\-* #,##0.0_р_._-;_-* &quot;-&quot;?_р_._-;_-@_-"/>
    <numFmt numFmtId="169" formatCode="#,##0.0_ ;\-#,##0.0\ "/>
    <numFmt numFmtId="170" formatCode="_-* #,##0.0\ _₽_-;\-* #,##0.0\ _₽_-;_-* &quot;-&quot;?\ _₽_-;_-@_-"/>
    <numFmt numFmtId="171" formatCode="#,##0_ ;\-#,##0\ "/>
  </numFmts>
  <fonts count="3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Arial Cyr"/>
      <charset val="204"/>
    </font>
    <font>
      <b/>
      <sz val="9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8"/>
      <color rgb="FF000000"/>
      <name val="Arial Cyr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6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9" fillId="0" borderId="3">
      <alignment horizontal="left" wrapText="1" indent="2"/>
    </xf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74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 applyAlignment="1">
      <alignment wrapText="1"/>
    </xf>
    <xf numFmtId="0" fontId="4" fillId="0" borderId="0" xfId="0" applyFont="1"/>
    <xf numFmtId="0" fontId="5" fillId="0" borderId="1" xfId="0" applyFont="1" applyBorder="1" applyAlignment="1">
      <alignment vertical="top" wrapText="1"/>
    </xf>
    <xf numFmtId="0" fontId="13" fillId="0" borderId="0" xfId="0" applyFont="1"/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66" fontId="1" fillId="0" borderId="0" xfId="4" applyNumberFormat="1"/>
    <xf numFmtId="49" fontId="5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166" fontId="4" fillId="0" borderId="0" xfId="4" applyNumberFormat="1" applyFont="1"/>
    <xf numFmtId="49" fontId="6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1" xfId="0" applyFont="1" applyBorder="1" applyAlignment="1">
      <alignment horizontal="justify" vertical="top" wrapText="1"/>
    </xf>
    <xf numFmtId="0" fontId="2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wrapText="1"/>
    </xf>
    <xf numFmtId="0" fontId="5" fillId="0" borderId="0" xfId="0" applyFont="1" applyAlignment="1">
      <alignment horizontal="center"/>
    </xf>
    <xf numFmtId="0" fontId="6" fillId="0" borderId="1" xfId="0" applyFont="1" applyFill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6" fontId="8" fillId="2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vertical="top" wrapText="1"/>
    </xf>
    <xf numFmtId="167" fontId="5" fillId="2" borderId="1" xfId="4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166" fontId="9" fillId="0" borderId="0" xfId="4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0" fillId="0" borderId="0" xfId="0" applyFill="1" applyAlignment="1">
      <alignment horizontal="right"/>
    </xf>
    <xf numFmtId="0" fontId="9" fillId="0" borderId="0" xfId="0" applyFont="1"/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right" wrapText="1"/>
    </xf>
    <xf numFmtId="166" fontId="9" fillId="0" borderId="1" xfId="4" applyNumberFormat="1" applyFont="1" applyBorder="1" applyAlignment="1">
      <alignment horizontal="right" vertical="center" wrapText="1"/>
    </xf>
    <xf numFmtId="166" fontId="5" fillId="0" borderId="1" xfId="4" applyNumberFormat="1" applyFont="1" applyBorder="1" applyAlignment="1">
      <alignment horizontal="right" vertical="center" wrapText="1"/>
    </xf>
    <xf numFmtId="166" fontId="5" fillId="2" borderId="1" xfId="4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top" wrapText="1"/>
    </xf>
    <xf numFmtId="166" fontId="5" fillId="0" borderId="1" xfId="4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left" vertical="center" wrapText="1"/>
    </xf>
    <xf numFmtId="166" fontId="9" fillId="0" borderId="1" xfId="4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top" wrapText="1"/>
    </xf>
    <xf numFmtId="0" fontId="27" fillId="0" borderId="0" xfId="0" applyFont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0" fontId="9" fillId="0" borderId="0" xfId="0" applyNumberFormat="1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166" fontId="4" fillId="0" borderId="1" xfId="4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66" fontId="6" fillId="0" borderId="1" xfId="4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168" fontId="8" fillId="2" borderId="1" xfId="0" applyNumberFormat="1" applyFont="1" applyFill="1" applyBorder="1" applyAlignment="1">
      <alignment horizontal="right" vertical="center" wrapText="1"/>
    </xf>
    <xf numFmtId="166" fontId="8" fillId="2" borderId="1" xfId="4" applyNumberFormat="1" applyFont="1" applyFill="1" applyBorder="1" applyAlignment="1">
      <alignment horizontal="right" vertical="center" wrapText="1"/>
    </xf>
    <xf numFmtId="49" fontId="16" fillId="3" borderId="1" xfId="0" applyNumberFormat="1" applyFont="1" applyFill="1" applyBorder="1" applyAlignment="1">
      <alignment vertical="top" wrapText="1"/>
    </xf>
    <xf numFmtId="49" fontId="16" fillId="3" borderId="1" xfId="0" applyNumberFormat="1" applyFont="1" applyFill="1" applyBorder="1" applyAlignment="1">
      <alignment horizontal="center" vertical="center" wrapText="1"/>
    </xf>
    <xf numFmtId="167" fontId="16" fillId="3" borderId="1" xfId="4" applyNumberFormat="1" applyFont="1" applyFill="1" applyBorder="1" applyAlignment="1">
      <alignment horizontal="right" vertical="center" wrapText="1"/>
    </xf>
    <xf numFmtId="49" fontId="11" fillId="3" borderId="1" xfId="0" applyNumberFormat="1" applyFont="1" applyFill="1" applyBorder="1" applyAlignment="1">
      <alignment vertical="top" wrapText="1"/>
    </xf>
    <xf numFmtId="49" fontId="20" fillId="3" borderId="1" xfId="0" applyNumberFormat="1" applyFont="1" applyFill="1" applyBorder="1" applyAlignment="1">
      <alignment horizontal="center" vertical="center" wrapText="1"/>
    </xf>
    <xf numFmtId="167" fontId="20" fillId="3" borderId="1" xfId="4" applyNumberFormat="1" applyFont="1" applyFill="1" applyBorder="1" applyAlignment="1">
      <alignment horizontal="right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167" fontId="11" fillId="3" borderId="1" xfId="4" applyNumberFormat="1" applyFont="1" applyFill="1" applyBorder="1" applyAlignment="1">
      <alignment horizontal="right" vertical="center" wrapText="1"/>
    </xf>
    <xf numFmtId="49" fontId="10" fillId="3" borderId="1" xfId="0" applyNumberFormat="1" applyFont="1" applyFill="1" applyBorder="1" applyAlignment="1">
      <alignment vertical="top" wrapText="1"/>
    </xf>
    <xf numFmtId="49" fontId="10" fillId="3" borderId="1" xfId="0" applyNumberFormat="1" applyFont="1" applyFill="1" applyBorder="1" applyAlignment="1">
      <alignment horizontal="center" vertical="center" wrapText="1"/>
    </xf>
    <xf numFmtId="167" fontId="10" fillId="3" borderId="1" xfId="4" applyNumberFormat="1" applyFont="1" applyFill="1" applyBorder="1" applyAlignment="1">
      <alignment horizontal="right" vertical="center" wrapText="1"/>
    </xf>
    <xf numFmtId="0" fontId="1" fillId="3" borderId="0" xfId="0" applyFont="1" applyFill="1"/>
    <xf numFmtId="49" fontId="20" fillId="3" borderId="1" xfId="0" applyNumberFormat="1" applyFont="1" applyFill="1" applyBorder="1" applyAlignment="1">
      <alignment vertical="top" wrapText="1"/>
    </xf>
    <xf numFmtId="49" fontId="17" fillId="3" borderId="1" xfId="0" applyNumberFormat="1" applyFont="1" applyFill="1" applyBorder="1" applyAlignment="1">
      <alignment vertical="top" wrapText="1"/>
    </xf>
    <xf numFmtId="49" fontId="17" fillId="3" borderId="1" xfId="0" applyNumberFormat="1" applyFont="1" applyFill="1" applyBorder="1" applyAlignment="1">
      <alignment horizontal="center" vertical="center" wrapText="1"/>
    </xf>
    <xf numFmtId="167" fontId="17" fillId="3" borderId="1" xfId="4" applyNumberFormat="1" applyFont="1" applyFill="1" applyBorder="1" applyAlignment="1">
      <alignment horizontal="right" vertical="center" wrapText="1"/>
    </xf>
    <xf numFmtId="49" fontId="22" fillId="3" borderId="1" xfId="0" applyNumberFormat="1" applyFont="1" applyFill="1" applyBorder="1" applyAlignment="1">
      <alignment vertical="top" wrapText="1"/>
    </xf>
    <xf numFmtId="0" fontId="17" fillId="3" borderId="1" xfId="0" applyFont="1" applyFill="1" applyBorder="1" applyAlignment="1">
      <alignment vertical="top" wrapText="1"/>
    </xf>
    <xf numFmtId="0" fontId="17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17" fillId="3" borderId="1" xfId="0" applyNumberFormat="1" applyFont="1" applyFill="1" applyBorder="1" applyAlignment="1">
      <alignment horizontal="center" vertical="top" wrapText="1"/>
    </xf>
    <xf numFmtId="166" fontId="16" fillId="3" borderId="1" xfId="4" applyNumberFormat="1" applyFont="1" applyFill="1" applyBorder="1" applyAlignment="1">
      <alignment horizontal="right" vertical="center" wrapText="1"/>
    </xf>
    <xf numFmtId="166" fontId="10" fillId="3" borderId="1" xfId="4" applyNumberFormat="1" applyFont="1" applyFill="1" applyBorder="1" applyAlignment="1">
      <alignment horizontal="right" vertical="center" wrapText="1"/>
    </xf>
    <xf numFmtId="166" fontId="17" fillId="3" borderId="1" xfId="4" applyNumberFormat="1" applyFont="1" applyFill="1" applyBorder="1" applyAlignment="1">
      <alignment horizontal="right" vertical="center" wrapText="1"/>
    </xf>
    <xf numFmtId="0" fontId="10" fillId="3" borderId="1" xfId="0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center" vertical="center"/>
    </xf>
    <xf numFmtId="49" fontId="18" fillId="3" borderId="1" xfId="0" applyNumberFormat="1" applyFont="1" applyFill="1" applyBorder="1" applyAlignment="1">
      <alignment horizontal="center" vertical="center" wrapText="1"/>
    </xf>
    <xf numFmtId="0" fontId="17" fillId="3" borderId="1" xfId="0" applyNumberFormat="1" applyFont="1" applyFill="1" applyBorder="1" applyAlignment="1">
      <alignment vertical="top" wrapText="1"/>
    </xf>
    <xf numFmtId="0" fontId="16" fillId="3" borderId="1" xfId="0" applyFont="1" applyFill="1" applyBorder="1" applyAlignment="1">
      <alignment vertical="top" wrapText="1"/>
    </xf>
    <xf numFmtId="0" fontId="16" fillId="3" borderId="1" xfId="0" applyFont="1" applyFill="1" applyBorder="1" applyAlignment="1">
      <alignment horizontal="center" vertical="center" wrapText="1"/>
    </xf>
    <xf numFmtId="49" fontId="18" fillId="3" borderId="1" xfId="0" applyNumberFormat="1" applyFont="1" applyFill="1" applyBorder="1" applyAlignment="1">
      <alignment vertical="top" wrapText="1"/>
    </xf>
    <xf numFmtId="167" fontId="18" fillId="3" borderId="1" xfId="4" applyNumberFormat="1" applyFont="1" applyFill="1" applyBorder="1" applyAlignment="1">
      <alignment horizontal="right" vertical="center" wrapText="1"/>
    </xf>
    <xf numFmtId="49" fontId="23" fillId="3" borderId="1" xfId="0" applyNumberFormat="1" applyFont="1" applyFill="1" applyBorder="1" applyAlignment="1">
      <alignment vertical="top" wrapText="1"/>
    </xf>
    <xf numFmtId="49" fontId="20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vertical="top" wrapText="1"/>
    </xf>
    <xf numFmtId="0" fontId="20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168" fontId="20" fillId="3" borderId="1" xfId="4" applyNumberFormat="1" applyFont="1" applyFill="1" applyBorder="1" applyAlignment="1">
      <alignment horizontal="right" vertical="center" wrapText="1"/>
    </xf>
    <xf numFmtId="0" fontId="16" fillId="3" borderId="1" xfId="0" applyNumberFormat="1" applyFont="1" applyFill="1" applyBorder="1" applyAlignment="1">
      <alignment vertical="top" wrapText="1"/>
    </xf>
    <xf numFmtId="168" fontId="16" fillId="3" borderId="1" xfId="4" applyNumberFormat="1" applyFont="1" applyFill="1" applyBorder="1" applyAlignment="1">
      <alignment horizontal="right" vertical="center" wrapText="1"/>
    </xf>
    <xf numFmtId="168" fontId="10" fillId="3" borderId="1" xfId="4" applyNumberFormat="1" applyFont="1" applyFill="1" applyBorder="1" applyAlignment="1">
      <alignment horizontal="right" vertical="center" wrapText="1"/>
    </xf>
    <xf numFmtId="0" fontId="16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 wrapText="1"/>
    </xf>
    <xf numFmtId="0" fontId="20" fillId="3" borderId="1" xfId="0" applyNumberFormat="1" applyFont="1" applyFill="1" applyBorder="1" applyAlignment="1">
      <alignment vertical="top" wrapText="1"/>
    </xf>
    <xf numFmtId="0" fontId="18" fillId="3" borderId="1" xfId="0" applyFont="1" applyFill="1" applyBorder="1" applyAlignment="1">
      <alignment vertical="top" wrapText="1"/>
    </xf>
    <xf numFmtId="0" fontId="18" fillId="3" borderId="1" xfId="0" applyFont="1" applyFill="1" applyBorder="1" applyAlignment="1">
      <alignment horizontal="center" vertical="center" wrapText="1"/>
    </xf>
    <xf numFmtId="166" fontId="20" fillId="3" borderId="1" xfId="4" applyNumberFormat="1" applyFont="1" applyFill="1" applyBorder="1" applyAlignment="1">
      <alignment horizontal="right" vertical="center" wrapText="1"/>
    </xf>
    <xf numFmtId="2" fontId="16" fillId="3" borderId="1" xfId="0" applyNumberFormat="1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horizontal="center" vertical="center" wrapText="1"/>
    </xf>
    <xf numFmtId="166" fontId="16" fillId="3" borderId="1" xfId="0" applyNumberFormat="1" applyFont="1" applyFill="1" applyBorder="1" applyAlignment="1">
      <alignment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167" fontId="6" fillId="3" borderId="1" xfId="4" applyNumberFormat="1" applyFont="1" applyFill="1" applyBorder="1" applyAlignment="1">
      <alignment horizontal="right" vertical="center" wrapText="1"/>
    </xf>
    <xf numFmtId="49" fontId="19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vertical="top" wrapText="1"/>
    </xf>
    <xf numFmtId="167" fontId="10" fillId="3" borderId="1" xfId="4" applyNumberFormat="1" applyFont="1" applyFill="1" applyBorder="1" applyAlignment="1">
      <alignment horizontal="right" vertical="top" wrapText="1"/>
    </xf>
    <xf numFmtId="0" fontId="6" fillId="3" borderId="1" xfId="0" applyFont="1" applyFill="1" applyBorder="1" applyAlignment="1">
      <alignment vertical="top" wrapText="1"/>
    </xf>
    <xf numFmtId="0" fontId="18" fillId="3" borderId="1" xfId="0" applyNumberFormat="1" applyFont="1" applyFill="1" applyBorder="1" applyAlignment="1">
      <alignment vertical="top" wrapText="1"/>
    </xf>
    <xf numFmtId="166" fontId="22" fillId="3" borderId="1" xfId="0" applyNumberFormat="1" applyFont="1" applyFill="1" applyBorder="1" applyAlignment="1">
      <alignment vertical="top" wrapText="1"/>
    </xf>
    <xf numFmtId="166" fontId="16" fillId="3" borderId="1" xfId="0" applyNumberFormat="1" applyFont="1" applyFill="1" applyBorder="1" applyAlignment="1">
      <alignment horizontal="center" vertical="center" wrapText="1"/>
    </xf>
    <xf numFmtId="166" fontId="10" fillId="3" borderId="1" xfId="0" applyNumberFormat="1" applyFont="1" applyFill="1" applyBorder="1" applyAlignment="1">
      <alignment horizontal="center" vertical="center" wrapText="1"/>
    </xf>
    <xf numFmtId="3" fontId="16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166" fontId="4" fillId="3" borderId="1" xfId="4" applyNumberFormat="1" applyFont="1" applyFill="1" applyBorder="1" applyAlignment="1">
      <alignment horizontal="center" vertical="center" wrapText="1"/>
    </xf>
    <xf numFmtId="166" fontId="6" fillId="3" borderId="1" xfId="4" applyNumberFormat="1" applyFont="1" applyFill="1" applyBorder="1" applyAlignment="1">
      <alignment horizontal="center" vertical="center" wrapText="1"/>
    </xf>
    <xf numFmtId="166" fontId="20" fillId="3" borderId="1" xfId="4" applyNumberFormat="1" applyFont="1" applyFill="1" applyBorder="1" applyAlignment="1">
      <alignment horizontal="center" vertical="center" wrapText="1"/>
    </xf>
    <xf numFmtId="0" fontId="14" fillId="3" borderId="0" xfId="0" applyFont="1" applyFill="1"/>
    <xf numFmtId="0" fontId="0" fillId="3" borderId="0" xfId="0" applyFill="1"/>
    <xf numFmtId="49" fontId="16" fillId="3" borderId="1" xfId="0" applyNumberFormat="1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vertical="top" wrapText="1"/>
    </xf>
    <xf numFmtId="0" fontId="12" fillId="3" borderId="0" xfId="0" applyFont="1" applyFill="1"/>
    <xf numFmtId="0" fontId="15" fillId="3" borderId="0" xfId="0" applyFont="1" applyFill="1"/>
    <xf numFmtId="0" fontId="4" fillId="3" borderId="1" xfId="0" applyFont="1" applyFill="1" applyBorder="1" applyAlignment="1">
      <alignment vertical="top" wrapText="1"/>
    </xf>
    <xf numFmtId="166" fontId="18" fillId="3" borderId="1" xfId="4" applyNumberFormat="1" applyFont="1" applyFill="1" applyBorder="1" applyAlignment="1">
      <alignment horizontal="right" vertical="center" wrapText="1"/>
    </xf>
    <xf numFmtId="49" fontId="16" fillId="3" borderId="1" xfId="0" applyNumberFormat="1" applyFont="1" applyFill="1" applyBorder="1" applyAlignment="1">
      <alignment wrapText="1"/>
    </xf>
    <xf numFmtId="49" fontId="10" fillId="3" borderId="1" xfId="0" applyNumberFormat="1" applyFont="1" applyFill="1" applyBorder="1" applyAlignment="1">
      <alignment wrapText="1"/>
    </xf>
    <xf numFmtId="167" fontId="6" fillId="3" borderId="1" xfId="0" applyNumberFormat="1" applyFont="1" applyFill="1" applyBorder="1"/>
    <xf numFmtId="0" fontId="9" fillId="0" borderId="0" xfId="0" applyFont="1"/>
    <xf numFmtId="0" fontId="3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66" fontId="8" fillId="0" borderId="1" xfId="4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166" fontId="8" fillId="0" borderId="1" xfId="4" applyNumberFormat="1" applyFont="1" applyBorder="1" applyAlignment="1">
      <alignment horizontal="center" vertical="center" wrapText="1"/>
    </xf>
    <xf numFmtId="0" fontId="14" fillId="0" borderId="0" xfId="0" applyFont="1"/>
    <xf numFmtId="170" fontId="9" fillId="0" borderId="0" xfId="0" applyNumberFormat="1" applyFont="1"/>
    <xf numFmtId="167" fontId="16" fillId="3" borderId="1" xfId="4" applyNumberFormat="1" applyFont="1" applyFill="1" applyBorder="1" applyAlignment="1">
      <alignment horizontal="right" vertical="center"/>
    </xf>
    <xf numFmtId="49" fontId="11" fillId="3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30" fillId="0" borderId="0" xfId="0" applyFont="1"/>
    <xf numFmtId="0" fontId="31" fillId="0" borderId="0" xfId="0" applyFont="1" applyAlignment="1">
      <alignment horizontal="center" wrapText="1"/>
    </xf>
    <xf numFmtId="0" fontId="33" fillId="0" borderId="0" xfId="0" applyFont="1"/>
    <xf numFmtId="0" fontId="9" fillId="0" borderId="0" xfId="0" applyFont="1" applyBorder="1" applyAlignment="1">
      <alignment horizontal="center" vertical="top" wrapText="1"/>
    </xf>
    <xf numFmtId="0" fontId="33" fillId="0" borderId="0" xfId="0" applyFont="1" applyBorder="1" applyAlignment="1">
      <alignment horizontal="left" vertical="top" wrapText="1"/>
    </xf>
    <xf numFmtId="0" fontId="33" fillId="0" borderId="0" xfId="0" applyFont="1" applyBorder="1" applyAlignment="1">
      <alignment horizontal="center" vertical="top" wrapText="1"/>
    </xf>
    <xf numFmtId="0" fontId="34" fillId="0" borderId="0" xfId="0" applyFont="1" applyBorder="1" applyAlignment="1">
      <alignment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wrapText="1"/>
    </xf>
    <xf numFmtId="0" fontId="4" fillId="0" borderId="0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5" xfId="0" applyFont="1" applyBorder="1" applyAlignment="1">
      <alignment horizontal="center" vertical="center" wrapText="1"/>
    </xf>
    <xf numFmtId="167" fontId="9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167" fontId="0" fillId="3" borderId="0" xfId="0" applyNumberFormat="1" applyFill="1"/>
    <xf numFmtId="167" fontId="1" fillId="3" borderId="0" xfId="0" applyNumberFormat="1" applyFont="1" applyFill="1"/>
    <xf numFmtId="0" fontId="4" fillId="0" borderId="1" xfId="0" applyFont="1" applyFill="1" applyBorder="1" applyAlignment="1">
      <alignment wrapText="1"/>
    </xf>
    <xf numFmtId="164" fontId="6" fillId="0" borderId="5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20" fillId="0" borderId="1" xfId="0" applyFont="1" applyFill="1" applyBorder="1" applyAlignment="1">
      <alignment wrapText="1"/>
    </xf>
    <xf numFmtId="0" fontId="20" fillId="0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center" vertical="center" wrapText="1"/>
    </xf>
    <xf numFmtId="170" fontId="1" fillId="3" borderId="0" xfId="0" applyNumberFormat="1" applyFont="1" applyFill="1"/>
    <xf numFmtId="0" fontId="22" fillId="3" borderId="1" xfId="0" applyNumberFormat="1" applyFont="1" applyFill="1" applyBorder="1" applyAlignment="1">
      <alignment vertical="top" wrapText="1"/>
    </xf>
    <xf numFmtId="0" fontId="10" fillId="3" borderId="1" xfId="0" applyNumberFormat="1" applyFont="1" applyFill="1" applyBorder="1" applyAlignment="1">
      <alignment vertical="top" wrapText="1"/>
    </xf>
    <xf numFmtId="0" fontId="9" fillId="0" borderId="0" xfId="0" applyFont="1"/>
    <xf numFmtId="0" fontId="16" fillId="0" borderId="5" xfId="0" applyFont="1" applyBorder="1" applyAlignment="1">
      <alignment horizontal="center" vertical="center" wrapText="1"/>
    </xf>
    <xf numFmtId="166" fontId="6" fillId="3" borderId="1" xfId="0" applyNumberFormat="1" applyFont="1" applyFill="1" applyBorder="1"/>
    <xf numFmtId="0" fontId="15" fillId="3" borderId="1" xfId="0" applyFont="1" applyFill="1" applyBorder="1" applyAlignment="1">
      <alignment horizontal="center" vertical="center"/>
    </xf>
    <xf numFmtId="167" fontId="10" fillId="3" borderId="1" xfId="0" applyNumberFormat="1" applyFont="1" applyFill="1" applyBorder="1" applyAlignment="1">
      <alignment horizontal="right" vertical="center" wrapText="1"/>
    </xf>
    <xf numFmtId="167" fontId="20" fillId="3" borderId="1" xfId="0" applyNumberFormat="1" applyFont="1" applyFill="1" applyBorder="1" applyAlignment="1">
      <alignment horizontal="right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167" fontId="5" fillId="4" borderId="1" xfId="0" applyNumberFormat="1" applyFont="1" applyFill="1" applyBorder="1" applyAlignment="1">
      <alignment horizontal="right" vertical="center" wrapText="1"/>
    </xf>
    <xf numFmtId="169" fontId="5" fillId="2" borderId="1" xfId="4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9" fillId="0" borderId="0" xfId="0" applyFont="1"/>
    <xf numFmtId="0" fontId="6" fillId="0" borderId="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166" fontId="3" fillId="3" borderId="1" xfId="4" applyNumberFormat="1" applyFont="1" applyFill="1" applyBorder="1" applyAlignment="1">
      <alignment horizontal="right" vertical="center" wrapText="1"/>
    </xf>
    <xf numFmtId="166" fontId="3" fillId="3" borderId="1" xfId="4" applyNumberFormat="1" applyFont="1" applyFill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 wrapText="1"/>
    </xf>
    <xf numFmtId="0" fontId="16" fillId="0" borderId="1" xfId="0" applyNumberFormat="1" applyFont="1" applyBorder="1" applyAlignment="1">
      <alignment horizontal="center" vertical="center" wrapText="1"/>
    </xf>
    <xf numFmtId="166" fontId="3" fillId="0" borderId="1" xfId="4" applyNumberFormat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right" vertical="center" wrapText="1"/>
    </xf>
    <xf numFmtId="166" fontId="5" fillId="4" borderId="1" xfId="4" applyNumberFormat="1" applyFont="1" applyFill="1" applyBorder="1" applyAlignment="1">
      <alignment horizontal="right" vertical="center" wrapText="1"/>
    </xf>
    <xf numFmtId="166" fontId="5" fillId="4" borderId="1" xfId="4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166" fontId="3" fillId="0" borderId="1" xfId="4" applyNumberFormat="1" applyFont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167" fontId="6" fillId="0" borderId="1" xfId="0" applyNumberFormat="1" applyFont="1" applyFill="1" applyBorder="1"/>
    <xf numFmtId="166" fontId="6" fillId="0" borderId="1" xfId="0" applyNumberFormat="1" applyFont="1" applyFill="1" applyBorder="1"/>
    <xf numFmtId="49" fontId="10" fillId="0" borderId="1" xfId="0" applyNumberFormat="1" applyFont="1" applyFill="1" applyBorder="1" applyAlignment="1">
      <alignment vertical="top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vertical="top" wrapText="1"/>
    </xf>
    <xf numFmtId="49" fontId="16" fillId="6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vertical="top" wrapText="1"/>
    </xf>
    <xf numFmtId="167" fontId="20" fillId="7" borderId="1" xfId="4" applyNumberFormat="1" applyFont="1" applyFill="1" applyBorder="1" applyAlignment="1">
      <alignment horizontal="right" vertical="center" wrapText="1"/>
    </xf>
    <xf numFmtId="49" fontId="20" fillId="7" borderId="1" xfId="0" applyNumberFormat="1" applyFont="1" applyFill="1" applyBorder="1" applyAlignment="1">
      <alignment horizontal="center" vertical="center" wrapText="1"/>
    </xf>
    <xf numFmtId="49" fontId="20" fillId="7" borderId="1" xfId="0" applyNumberFormat="1" applyFont="1" applyFill="1" applyBorder="1" applyAlignment="1">
      <alignment vertical="top" wrapText="1"/>
    </xf>
    <xf numFmtId="0" fontId="10" fillId="0" borderId="1" xfId="0" applyNumberFormat="1" applyFont="1" applyFill="1" applyBorder="1" applyAlignment="1">
      <alignment vertical="top" wrapText="1"/>
    </xf>
    <xf numFmtId="170" fontId="10" fillId="3" borderId="1" xfId="4" applyNumberFormat="1" applyFont="1" applyFill="1" applyBorder="1" applyAlignment="1">
      <alignment horizontal="right" vertical="center" wrapText="1"/>
    </xf>
    <xf numFmtId="170" fontId="17" fillId="3" borderId="1" xfId="4" applyNumberFormat="1" applyFont="1" applyFill="1" applyBorder="1" applyAlignment="1">
      <alignment horizontal="right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170" fontId="16" fillId="3" borderId="1" xfId="4" applyNumberFormat="1" applyFont="1" applyFill="1" applyBorder="1" applyAlignment="1">
      <alignment horizontal="right" vertical="center" wrapText="1"/>
    </xf>
    <xf numFmtId="0" fontId="22" fillId="0" borderId="1" xfId="0" applyNumberFormat="1" applyFont="1" applyFill="1" applyBorder="1" applyAlignment="1">
      <alignment vertical="top" wrapText="1"/>
    </xf>
    <xf numFmtId="170" fontId="20" fillId="7" borderId="1" xfId="4" applyNumberFormat="1" applyFont="1" applyFill="1" applyBorder="1" applyAlignment="1">
      <alignment horizontal="right" vertical="center" wrapText="1"/>
    </xf>
    <xf numFmtId="0" fontId="20" fillId="7" borderId="1" xfId="0" applyNumberFormat="1" applyFont="1" applyFill="1" applyBorder="1" applyAlignment="1">
      <alignment vertical="top" wrapText="1"/>
    </xf>
    <xf numFmtId="166" fontId="20" fillId="7" borderId="1" xfId="4" applyNumberFormat="1" applyFont="1" applyFill="1" applyBorder="1" applyAlignment="1">
      <alignment horizontal="right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20" fillId="7" borderId="1" xfId="0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166" fontId="1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/>
    </xf>
    <xf numFmtId="166" fontId="17" fillId="7" borderId="1" xfId="4" applyNumberFormat="1" applyFont="1" applyFill="1" applyBorder="1" applyAlignment="1">
      <alignment horizontal="right" vertical="center" wrapText="1"/>
    </xf>
    <xf numFmtId="167" fontId="17" fillId="7" borderId="1" xfId="4" applyNumberFormat="1" applyFont="1" applyFill="1" applyBorder="1" applyAlignment="1">
      <alignment horizontal="right" vertical="center" wrapText="1"/>
    </xf>
    <xf numFmtId="167" fontId="10" fillId="0" borderId="1" xfId="4" applyNumberFormat="1" applyFont="1" applyFill="1" applyBorder="1" applyAlignment="1">
      <alignment horizontal="right" vertical="center" wrapText="1"/>
    </xf>
    <xf numFmtId="167" fontId="16" fillId="6" borderId="1" xfId="4" applyNumberFormat="1" applyFont="1" applyFill="1" applyBorder="1" applyAlignment="1">
      <alignment horizontal="right" vertical="center" wrapText="1"/>
    </xf>
    <xf numFmtId="167" fontId="16" fillId="0" borderId="1" xfId="4" applyNumberFormat="1" applyFont="1" applyFill="1" applyBorder="1" applyAlignment="1">
      <alignment horizontal="right" vertical="center" wrapText="1"/>
    </xf>
    <xf numFmtId="167" fontId="6" fillId="8" borderId="1" xfId="4" applyNumberFormat="1" applyFont="1" applyFill="1" applyBorder="1" applyAlignment="1">
      <alignment horizontal="right" vertical="center" wrapText="1"/>
    </xf>
    <xf numFmtId="49" fontId="6" fillId="8" borderId="1" xfId="0" applyNumberFormat="1" applyFont="1" applyFill="1" applyBorder="1" applyAlignment="1">
      <alignment horizontal="center" vertical="center" wrapText="1"/>
    </xf>
    <xf numFmtId="0" fontId="6" fillId="8" borderId="1" xfId="0" applyNumberFormat="1" applyFont="1" applyFill="1" applyBorder="1" applyAlignment="1">
      <alignment vertical="top" wrapText="1"/>
    </xf>
    <xf numFmtId="167" fontId="16" fillId="7" borderId="1" xfId="4" applyNumberFormat="1" applyFont="1" applyFill="1" applyBorder="1" applyAlignment="1">
      <alignment horizontal="right" vertical="center" wrapText="1"/>
    </xf>
    <xf numFmtId="0" fontId="26" fillId="7" borderId="1" xfId="0" applyNumberFormat="1" applyFont="1" applyFill="1" applyBorder="1" applyAlignment="1">
      <alignment vertical="top" wrapText="1"/>
    </xf>
    <xf numFmtId="49" fontId="19" fillId="7" borderId="1" xfId="0" applyNumberFormat="1" applyFont="1" applyFill="1" applyBorder="1" applyAlignment="1">
      <alignment horizontal="center" vertical="center" wrapText="1"/>
    </xf>
    <xf numFmtId="49" fontId="10" fillId="7" borderId="1" xfId="0" applyNumberFormat="1" applyFont="1" applyFill="1" applyBorder="1" applyAlignment="1">
      <alignment horizontal="center" vertical="center" wrapText="1"/>
    </xf>
    <xf numFmtId="49" fontId="16" fillId="7" borderId="1" xfId="0" applyNumberFormat="1" applyFont="1" applyFill="1" applyBorder="1" applyAlignment="1">
      <alignment horizontal="center" vertical="center" wrapText="1"/>
    </xf>
    <xf numFmtId="0" fontId="16" fillId="7" borderId="0" xfId="0" applyFont="1" applyFill="1" applyAlignment="1">
      <alignment horizontal="center" vertical="center"/>
    </xf>
    <xf numFmtId="49" fontId="17" fillId="7" borderId="1" xfId="0" applyNumberFormat="1" applyFont="1" applyFill="1" applyBorder="1" applyAlignment="1">
      <alignment horizontal="center" vertical="center" wrapText="1"/>
    </xf>
    <xf numFmtId="167" fontId="6" fillId="5" borderId="1" xfId="4" applyNumberFormat="1" applyFont="1" applyFill="1" applyBorder="1" applyAlignment="1">
      <alignment horizontal="right" vertical="center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6" fillId="5" borderId="1" xfId="0" applyNumberFormat="1" applyFont="1" applyFill="1" applyBorder="1" applyAlignment="1">
      <alignment vertical="top" wrapText="1"/>
    </xf>
    <xf numFmtId="0" fontId="20" fillId="7" borderId="1" xfId="0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vertical="top" wrapText="1"/>
    </xf>
    <xf numFmtId="43" fontId="10" fillId="3" borderId="1" xfId="4" applyNumberFormat="1" applyFont="1" applyFill="1" applyBorder="1" applyAlignment="1">
      <alignment horizontal="right" vertical="center" wrapText="1"/>
    </xf>
    <xf numFmtId="43" fontId="16" fillId="3" borderId="1" xfId="4" applyNumberFormat="1" applyFont="1" applyFill="1" applyBorder="1" applyAlignment="1">
      <alignment horizontal="right" vertical="center" wrapText="1"/>
    </xf>
    <xf numFmtId="43" fontId="17" fillId="3" borderId="1" xfId="4" applyNumberFormat="1" applyFont="1" applyFill="1" applyBorder="1" applyAlignment="1">
      <alignment horizontal="right" vertical="center" wrapText="1"/>
    </xf>
    <xf numFmtId="49" fontId="20" fillId="0" borderId="1" xfId="0" applyNumberFormat="1" applyFont="1" applyFill="1" applyBorder="1" applyAlignment="1">
      <alignment vertical="top" wrapText="1"/>
    </xf>
    <xf numFmtId="167" fontId="17" fillId="0" borderId="1" xfId="4" applyNumberFormat="1" applyFont="1" applyFill="1" applyBorder="1" applyAlignment="1">
      <alignment horizontal="right" vertical="center" wrapText="1"/>
    </xf>
    <xf numFmtId="166" fontId="10" fillId="0" borderId="1" xfId="4" applyNumberFormat="1" applyFont="1" applyFill="1" applyBorder="1" applyAlignment="1">
      <alignment horizontal="right" vertical="center" wrapText="1"/>
    </xf>
    <xf numFmtId="167" fontId="10" fillId="0" borderId="1" xfId="4" applyNumberFormat="1" applyFont="1" applyFill="1" applyBorder="1" applyAlignment="1">
      <alignment horizontal="right" vertical="top" wrapText="1"/>
    </xf>
    <xf numFmtId="167" fontId="18" fillId="0" borderId="1" xfId="4" applyNumberFormat="1" applyFont="1" applyFill="1" applyBorder="1" applyAlignment="1">
      <alignment horizontal="right" vertical="center" wrapText="1"/>
    </xf>
    <xf numFmtId="0" fontId="17" fillId="7" borderId="1" xfId="0" applyFont="1" applyFill="1" applyBorder="1" applyAlignment="1">
      <alignment horizontal="center" vertical="center"/>
    </xf>
    <xf numFmtId="0" fontId="17" fillId="7" borderId="1" xfId="0" applyFont="1" applyFill="1" applyBorder="1" applyAlignment="1">
      <alignment horizontal="center" vertical="center" wrapText="1"/>
    </xf>
    <xf numFmtId="49" fontId="17" fillId="7" borderId="1" xfId="0" applyNumberFormat="1" applyFont="1" applyFill="1" applyBorder="1" applyAlignment="1">
      <alignment vertical="top" wrapText="1"/>
    </xf>
    <xf numFmtId="168" fontId="20" fillId="7" borderId="1" xfId="4" applyNumberFormat="1" applyFont="1" applyFill="1" applyBorder="1" applyAlignment="1">
      <alignment horizontal="right" vertical="center" wrapText="1"/>
    </xf>
    <xf numFmtId="0" fontId="20" fillId="7" borderId="1" xfId="0" applyFont="1" applyFill="1" applyBorder="1" applyAlignment="1">
      <alignment vertical="top" wrapText="1"/>
    </xf>
    <xf numFmtId="49" fontId="20" fillId="7" borderId="1" xfId="0" applyNumberFormat="1" applyFont="1" applyFill="1" applyBorder="1" applyAlignment="1">
      <alignment horizontal="center" vertical="center"/>
    </xf>
    <xf numFmtId="169" fontId="16" fillId="0" borderId="1" xfId="0" applyNumberFormat="1" applyFont="1" applyBorder="1" applyAlignment="1">
      <alignment horizontal="right" vertical="center" wrapText="1"/>
    </xf>
    <xf numFmtId="0" fontId="8" fillId="6" borderId="1" xfId="0" applyFont="1" applyFill="1" applyBorder="1" applyAlignment="1">
      <alignment horizontal="left" vertical="center" wrapText="1"/>
    </xf>
    <xf numFmtId="3" fontId="9" fillId="0" borderId="1" xfId="0" applyNumberFormat="1" applyFont="1" applyBorder="1" applyAlignment="1">
      <alignment horizontal="center"/>
    </xf>
    <xf numFmtId="0" fontId="9" fillId="0" borderId="1" xfId="0" applyFont="1" applyBorder="1"/>
    <xf numFmtId="3" fontId="8" fillId="0" borderId="1" xfId="4" applyNumberFormat="1" applyFont="1" applyBorder="1" applyAlignment="1">
      <alignment horizontal="center" vertical="center" wrapText="1"/>
    </xf>
    <xf numFmtId="3" fontId="5" fillId="0" borderId="1" xfId="4" applyNumberFormat="1" applyFont="1" applyBorder="1" applyAlignment="1">
      <alignment horizontal="center" vertical="center" wrapText="1"/>
    </xf>
    <xf numFmtId="3" fontId="9" fillId="0" borderId="1" xfId="4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1" fontId="8" fillId="0" borderId="0" xfId="4" applyNumberFormat="1" applyFont="1" applyBorder="1" applyAlignment="1">
      <alignment horizontal="center" vertical="center" wrapText="1"/>
    </xf>
    <xf numFmtId="166" fontId="8" fillId="0" borderId="0" xfId="4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171" fontId="8" fillId="0" borderId="1" xfId="4" applyNumberFormat="1" applyFont="1" applyBorder="1" applyAlignment="1">
      <alignment horizontal="center" vertical="center" wrapText="1"/>
    </xf>
    <xf numFmtId="171" fontId="9" fillId="0" borderId="1" xfId="4" applyNumberFormat="1" applyFont="1" applyBorder="1" applyAlignment="1">
      <alignment horizontal="center" vertical="center" wrapText="1"/>
    </xf>
    <xf numFmtId="0" fontId="9" fillId="0" borderId="0" xfId="0" applyFont="1"/>
    <xf numFmtId="0" fontId="3" fillId="0" borderId="0" xfId="0" applyFont="1" applyAlignment="1">
      <alignment horizontal="right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5" fillId="0" borderId="0" xfId="0" applyFont="1" applyAlignment="1">
      <alignment horizontal="center" wrapText="1"/>
    </xf>
    <xf numFmtId="0" fontId="4" fillId="0" borderId="2" xfId="0" applyFont="1" applyBorder="1" applyAlignment="1">
      <alignment horizontal="right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top" wrapText="1"/>
    </xf>
    <xf numFmtId="0" fontId="6" fillId="3" borderId="7" xfId="0" applyFont="1" applyFill="1" applyBorder="1" applyAlignment="1">
      <alignment horizontal="left" vertical="top" wrapText="1"/>
    </xf>
    <xf numFmtId="0" fontId="6" fillId="3" borderId="8" xfId="0" applyFont="1" applyFill="1" applyBorder="1" applyAlignment="1">
      <alignment horizontal="left" vertical="top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168" fontId="4" fillId="0" borderId="2" xfId="4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0" fontId="9" fillId="0" borderId="0" xfId="0" applyFont="1"/>
    <xf numFmtId="0" fontId="9" fillId="0" borderId="0" xfId="0" applyNumberFormat="1" applyFont="1" applyFill="1" applyBorder="1" applyAlignment="1">
      <alignment horizontal="left" vertical="top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166" fontId="4" fillId="0" borderId="2" xfId="4" applyNumberFormat="1" applyFont="1" applyBorder="1" applyAlignment="1">
      <alignment horizontal="right"/>
    </xf>
    <xf numFmtId="0" fontId="25" fillId="0" borderId="0" xfId="0" applyNumberFormat="1" applyFont="1" applyFill="1" applyAlignment="1">
      <alignment horizontal="center" vertical="top" wrapText="1"/>
    </xf>
    <xf numFmtId="0" fontId="16" fillId="0" borderId="1" xfId="0" applyFont="1" applyFill="1" applyBorder="1" applyAlignment="1">
      <alignment horizontal="left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/>
    </xf>
    <xf numFmtId="0" fontId="36" fillId="0" borderId="0" xfId="0" applyNumberFormat="1" applyFont="1" applyFill="1" applyAlignment="1">
      <alignment horizontal="center" vertical="top" wrapText="1"/>
    </xf>
    <xf numFmtId="0" fontId="8" fillId="0" borderId="0" xfId="0" applyFont="1" applyFill="1" applyAlignment="1">
      <alignment horizontal="center"/>
    </xf>
    <xf numFmtId="0" fontId="24" fillId="0" borderId="0" xfId="0" applyNumberFormat="1" applyFont="1" applyFill="1" applyAlignment="1">
      <alignment horizontal="center" vertical="top" wrapText="1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/>
    </xf>
    <xf numFmtId="0" fontId="8" fillId="0" borderId="0" xfId="0" applyFont="1" applyAlignment="1">
      <alignment horizont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67" fontId="9" fillId="0" borderId="6" xfId="0" applyNumberFormat="1" applyFont="1" applyBorder="1" applyAlignment="1">
      <alignment horizontal="center" vertical="center" wrapText="1"/>
    </xf>
    <xf numFmtId="167" fontId="9" fillId="0" borderId="7" xfId="0" applyNumberFormat="1" applyFont="1" applyBorder="1" applyAlignment="1">
      <alignment horizontal="center" vertical="center" wrapText="1"/>
    </xf>
    <xf numFmtId="167" fontId="9" fillId="0" borderId="8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top"/>
    </xf>
    <xf numFmtId="167" fontId="9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31" fillId="0" borderId="0" xfId="0" applyFont="1" applyAlignment="1">
      <alignment horizontal="center" wrapText="1"/>
    </xf>
    <xf numFmtId="0" fontId="32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</cellXfs>
  <cellStyles count="5">
    <cellStyle name="xl30" xfId="1"/>
    <cellStyle name="Обычный" xfId="0" builtinId="0"/>
    <cellStyle name="Тысячи [0]_Лист1" xfId="2"/>
    <cellStyle name="Тысячи_Лист1" xfId="3"/>
    <cellStyle name="Финансовый" xfId="4" builtinId="3"/>
  </cellStyles>
  <dxfs count="0"/>
  <tableStyles count="0" defaultTableStyle="TableStyleMedium2" defaultPivotStyle="PivotStyleLight16"/>
  <colors>
    <mruColors>
      <color rgb="FFFF9966"/>
      <color rgb="FF9966FF"/>
      <color rgb="FFCC0000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indexed="10"/>
  </sheetPr>
  <dimension ref="A1:E63"/>
  <sheetViews>
    <sheetView view="pageBreakPreview" zoomScale="140" zoomScaleNormal="130" zoomScaleSheetLayoutView="140" workbookViewId="0">
      <selection activeCell="C60" sqref="C60"/>
    </sheetView>
  </sheetViews>
  <sheetFormatPr defaultRowHeight="12.75" x14ac:dyDescent="0.2"/>
  <cols>
    <col min="1" max="1" width="27.140625" customWidth="1"/>
    <col min="2" max="2" width="41.85546875" customWidth="1"/>
    <col min="3" max="3" width="13.7109375" customWidth="1"/>
    <col min="4" max="5" width="13.42578125" customWidth="1"/>
  </cols>
  <sheetData>
    <row r="1" spans="1:5" ht="15" x14ac:dyDescent="0.25">
      <c r="A1" s="2"/>
      <c r="B1" s="300" t="s">
        <v>750</v>
      </c>
      <c r="C1" s="300"/>
      <c r="D1" s="300"/>
      <c r="E1" s="300"/>
    </row>
    <row r="2" spans="1:5" ht="15" x14ac:dyDescent="0.25">
      <c r="A2" s="300" t="s">
        <v>545</v>
      </c>
      <c r="B2" s="300"/>
      <c r="C2" s="300"/>
      <c r="D2" s="300"/>
      <c r="E2" s="300"/>
    </row>
    <row r="3" spans="1:5" ht="15" x14ac:dyDescent="0.25">
      <c r="A3" s="300" t="s">
        <v>751</v>
      </c>
      <c r="B3" s="300"/>
      <c r="C3" s="300"/>
      <c r="D3" s="300"/>
      <c r="E3" s="300"/>
    </row>
    <row r="4" spans="1:5" ht="15" x14ac:dyDescent="0.25">
      <c r="A4" s="300" t="s">
        <v>99</v>
      </c>
      <c r="B4" s="300"/>
      <c r="C4" s="300"/>
      <c r="D4" s="300"/>
      <c r="E4" s="300"/>
    </row>
    <row r="5" spans="1:5" ht="15" x14ac:dyDescent="0.25">
      <c r="A5" s="300" t="s">
        <v>555</v>
      </c>
      <c r="B5" s="300"/>
      <c r="C5" s="300"/>
      <c r="D5" s="300"/>
      <c r="E5" s="300"/>
    </row>
    <row r="6" spans="1:5" ht="15" x14ac:dyDescent="0.25">
      <c r="A6" s="171"/>
      <c r="B6" s="171"/>
      <c r="C6" s="171"/>
      <c r="D6" s="171"/>
      <c r="E6" s="171"/>
    </row>
    <row r="7" spans="1:5" ht="15.75" x14ac:dyDescent="0.25">
      <c r="A7" s="305" t="s">
        <v>752</v>
      </c>
      <c r="B7" s="305"/>
      <c r="C7" s="305"/>
      <c r="D7" s="305"/>
      <c r="E7" s="305"/>
    </row>
    <row r="8" spans="1:5" ht="15.75" customHeight="1" x14ac:dyDescent="0.25">
      <c r="A8" s="305" t="s">
        <v>416</v>
      </c>
      <c r="B8" s="305"/>
      <c r="C8" s="305"/>
      <c r="D8" s="305"/>
      <c r="E8" s="305"/>
    </row>
    <row r="9" spans="1:5" ht="15.75" x14ac:dyDescent="0.25">
      <c r="A9" s="305" t="s">
        <v>753</v>
      </c>
      <c r="B9" s="305"/>
      <c r="C9" s="305"/>
      <c r="D9" s="305"/>
      <c r="E9" s="305"/>
    </row>
    <row r="10" spans="1:5" x14ac:dyDescent="0.2">
      <c r="A10" s="306" t="s">
        <v>417</v>
      </c>
      <c r="B10" s="306"/>
      <c r="C10" s="306"/>
      <c r="D10" s="306"/>
      <c r="E10" s="306"/>
    </row>
    <row r="11" spans="1:5" ht="32.25" customHeight="1" x14ac:dyDescent="0.2">
      <c r="A11" s="307" t="s">
        <v>418</v>
      </c>
      <c r="B11" s="307" t="s">
        <v>754</v>
      </c>
      <c r="C11" s="301" t="s">
        <v>736</v>
      </c>
      <c r="D11" s="302"/>
      <c r="E11" s="303"/>
    </row>
    <row r="12" spans="1:5" x14ac:dyDescent="0.2">
      <c r="A12" s="308"/>
      <c r="B12" s="308"/>
      <c r="C12" s="172">
        <v>2021</v>
      </c>
      <c r="D12" s="184" t="s">
        <v>534</v>
      </c>
      <c r="E12" s="184" t="s">
        <v>556</v>
      </c>
    </row>
    <row r="13" spans="1:5" s="25" customFormat="1" ht="28.5" x14ac:dyDescent="0.2">
      <c r="A13" s="58" t="s">
        <v>419</v>
      </c>
      <c r="B13" s="185" t="s">
        <v>420</v>
      </c>
      <c r="C13" s="63">
        <f>C14+C16+C18+C23+C27+C28+C33+C35+C36+C39+C40</f>
        <v>2546623</v>
      </c>
      <c r="D13" s="63">
        <f>D14+D16+D18+D23+D27+D28+D33+D35+D36+D39+D40</f>
        <v>2550478</v>
      </c>
      <c r="E13" s="63">
        <f>E14+E16+E18+E23+E27+E28+E33+E35+E36+E39+E40</f>
        <v>2560472</v>
      </c>
    </row>
    <row r="14" spans="1:5" s="25" customFormat="1" x14ac:dyDescent="0.2">
      <c r="A14" s="32" t="s">
        <v>421</v>
      </c>
      <c r="B14" s="186" t="s">
        <v>422</v>
      </c>
      <c r="C14" s="61">
        <f>C15</f>
        <v>1207300</v>
      </c>
      <c r="D14" s="61">
        <f>D15</f>
        <v>1210000</v>
      </c>
      <c r="E14" s="61">
        <f>E15</f>
        <v>1210000</v>
      </c>
    </row>
    <row r="15" spans="1:5" s="25" customFormat="1" x14ac:dyDescent="0.2">
      <c r="A15" s="34" t="s">
        <v>423</v>
      </c>
      <c r="B15" s="183" t="s">
        <v>424</v>
      </c>
      <c r="C15" s="59">
        <v>1207300</v>
      </c>
      <c r="D15" s="59">
        <v>1210000</v>
      </c>
      <c r="E15" s="59">
        <v>1210000</v>
      </c>
    </row>
    <row r="16" spans="1:5" s="25" customFormat="1" ht="25.5" x14ac:dyDescent="0.2">
      <c r="A16" s="8" t="s">
        <v>128</v>
      </c>
      <c r="B16" s="186" t="s">
        <v>129</v>
      </c>
      <c r="C16" s="61">
        <f>C17</f>
        <v>19474</v>
      </c>
      <c r="D16" s="61">
        <f>D17</f>
        <v>20779</v>
      </c>
      <c r="E16" s="61">
        <f>E17</f>
        <v>21723</v>
      </c>
    </row>
    <row r="17" spans="1:5" s="25" customFormat="1" ht="25.5" x14ac:dyDescent="0.2">
      <c r="A17" s="34" t="s">
        <v>111</v>
      </c>
      <c r="B17" s="183" t="s">
        <v>439</v>
      </c>
      <c r="C17" s="59">
        <v>19474</v>
      </c>
      <c r="D17" s="59">
        <v>20779</v>
      </c>
      <c r="E17" s="59">
        <v>21723</v>
      </c>
    </row>
    <row r="18" spans="1:5" s="25" customFormat="1" ht="15" customHeight="1" x14ac:dyDescent="0.2">
      <c r="A18" s="8" t="s">
        <v>425</v>
      </c>
      <c r="B18" s="30" t="s">
        <v>426</v>
      </c>
      <c r="C18" s="61">
        <f>C19+C20+C21+C22</f>
        <v>677500</v>
      </c>
      <c r="D18" s="61">
        <f>D19+D20+D21+D22</f>
        <v>668000</v>
      </c>
      <c r="E18" s="61">
        <f>E19+E20+E21+E22</f>
        <v>669000</v>
      </c>
    </row>
    <row r="19" spans="1:5" s="25" customFormat="1" ht="25.5" x14ac:dyDescent="0.2">
      <c r="A19" s="34" t="s">
        <v>427</v>
      </c>
      <c r="B19" s="183" t="s">
        <v>428</v>
      </c>
      <c r="C19" s="59">
        <v>650000</v>
      </c>
      <c r="D19" s="59">
        <v>655000</v>
      </c>
      <c r="E19" s="59">
        <v>655000</v>
      </c>
    </row>
    <row r="20" spans="1:5" s="25" customFormat="1" ht="25.5" x14ac:dyDescent="0.2">
      <c r="A20" s="34" t="s">
        <v>429</v>
      </c>
      <c r="B20" s="183" t="s">
        <v>0</v>
      </c>
      <c r="C20" s="59">
        <v>15000</v>
      </c>
      <c r="D20" s="59"/>
      <c r="E20" s="59"/>
    </row>
    <row r="21" spans="1:5" s="25" customFormat="1" x14ac:dyDescent="0.2">
      <c r="A21" s="34" t="s">
        <v>1</v>
      </c>
      <c r="B21" s="183" t="s">
        <v>2</v>
      </c>
      <c r="C21" s="59">
        <v>9000</v>
      </c>
      <c r="D21" s="59">
        <v>9000</v>
      </c>
      <c r="E21" s="59">
        <v>9000</v>
      </c>
    </row>
    <row r="22" spans="1:5" s="25" customFormat="1" ht="25.5" x14ac:dyDescent="0.2">
      <c r="A22" s="12" t="s">
        <v>112</v>
      </c>
      <c r="B22" s="183" t="s">
        <v>159</v>
      </c>
      <c r="C22" s="59">
        <v>3500</v>
      </c>
      <c r="D22" s="59">
        <v>4000</v>
      </c>
      <c r="E22" s="59">
        <v>5000</v>
      </c>
    </row>
    <row r="23" spans="1:5" s="25" customFormat="1" ht="16.5" customHeight="1" x14ac:dyDescent="0.2">
      <c r="A23" s="8" t="s">
        <v>3</v>
      </c>
      <c r="B23" s="30" t="s">
        <v>4</v>
      </c>
      <c r="C23" s="61">
        <f>C24+C25+C26</f>
        <v>375000</v>
      </c>
      <c r="D23" s="61">
        <f>D24+D25+D26</f>
        <v>380000</v>
      </c>
      <c r="E23" s="61">
        <f>E24+E25+E26</f>
        <v>384000</v>
      </c>
    </row>
    <row r="24" spans="1:5" s="25" customFormat="1" x14ac:dyDescent="0.2">
      <c r="A24" s="34" t="s">
        <v>5</v>
      </c>
      <c r="B24" s="183" t="s">
        <v>6</v>
      </c>
      <c r="C24" s="59">
        <v>70000</v>
      </c>
      <c r="D24" s="59">
        <v>70000</v>
      </c>
      <c r="E24" s="59">
        <v>70000</v>
      </c>
    </row>
    <row r="25" spans="1:5" s="25" customFormat="1" x14ac:dyDescent="0.2">
      <c r="A25" s="34" t="s">
        <v>130</v>
      </c>
      <c r="B25" s="183" t="s">
        <v>131</v>
      </c>
      <c r="C25" s="59">
        <v>100000</v>
      </c>
      <c r="D25" s="59">
        <v>103000</v>
      </c>
      <c r="E25" s="59">
        <v>105000</v>
      </c>
    </row>
    <row r="26" spans="1:5" s="25" customFormat="1" x14ac:dyDescent="0.2">
      <c r="A26" s="34" t="s">
        <v>7</v>
      </c>
      <c r="B26" s="183" t="s">
        <v>8</v>
      </c>
      <c r="C26" s="59">
        <v>205000</v>
      </c>
      <c r="D26" s="59">
        <v>207000</v>
      </c>
      <c r="E26" s="59">
        <v>209000</v>
      </c>
    </row>
    <row r="27" spans="1:5" s="25" customFormat="1" ht="12.75" customHeight="1" x14ac:dyDescent="0.2">
      <c r="A27" s="8" t="s">
        <v>9</v>
      </c>
      <c r="B27" s="30" t="s">
        <v>10</v>
      </c>
      <c r="C27" s="61">
        <v>71000</v>
      </c>
      <c r="D27" s="61">
        <v>72000</v>
      </c>
      <c r="E27" s="61">
        <v>72000</v>
      </c>
    </row>
    <row r="28" spans="1:5" s="25" customFormat="1" ht="38.25" x14ac:dyDescent="0.2">
      <c r="A28" s="8" t="s">
        <v>11</v>
      </c>
      <c r="B28" s="186" t="s">
        <v>12</v>
      </c>
      <c r="C28" s="61">
        <f>C29+C30+C31+C32</f>
        <v>113029</v>
      </c>
      <c r="D28" s="61">
        <f>D29+D30+D31+D32</f>
        <v>117979</v>
      </c>
      <c r="E28" s="61">
        <f>E29+E30+E31+E32</f>
        <v>121979</v>
      </c>
    </row>
    <row r="29" spans="1:5" s="25" customFormat="1" ht="89.25" x14ac:dyDescent="0.2">
      <c r="A29" s="34" t="s">
        <v>113</v>
      </c>
      <c r="B29" s="183" t="s">
        <v>755</v>
      </c>
      <c r="C29" s="59">
        <v>95000</v>
      </c>
      <c r="D29" s="59">
        <v>100000</v>
      </c>
      <c r="E29" s="59">
        <v>105000</v>
      </c>
    </row>
    <row r="30" spans="1:5" s="25" customFormat="1" ht="76.5" x14ac:dyDescent="0.2">
      <c r="A30" s="34" t="s">
        <v>91</v>
      </c>
      <c r="B30" s="183" t="s">
        <v>109</v>
      </c>
      <c r="C30" s="59">
        <v>6000</v>
      </c>
      <c r="D30" s="59">
        <v>6000</v>
      </c>
      <c r="E30" s="59">
        <v>5000</v>
      </c>
    </row>
    <row r="31" spans="1:5" s="25" customFormat="1" ht="76.5" x14ac:dyDescent="0.2">
      <c r="A31" s="12" t="s">
        <v>256</v>
      </c>
      <c r="B31" s="183" t="s">
        <v>257</v>
      </c>
      <c r="C31" s="59">
        <v>11779</v>
      </c>
      <c r="D31" s="59">
        <v>11729</v>
      </c>
      <c r="E31" s="59">
        <v>11729</v>
      </c>
    </row>
    <row r="32" spans="1:5" s="25" customFormat="1" ht="54" customHeight="1" x14ac:dyDescent="0.2">
      <c r="A32" s="34" t="s">
        <v>232</v>
      </c>
      <c r="B32" s="53" t="s">
        <v>235</v>
      </c>
      <c r="C32" s="59">
        <v>250</v>
      </c>
      <c r="D32" s="59">
        <v>250</v>
      </c>
      <c r="E32" s="59">
        <v>250</v>
      </c>
    </row>
    <row r="33" spans="1:5" s="25" customFormat="1" ht="25.5" x14ac:dyDescent="0.2">
      <c r="A33" s="8" t="s">
        <v>13</v>
      </c>
      <c r="B33" s="186" t="s">
        <v>14</v>
      </c>
      <c r="C33" s="61">
        <f>C34</f>
        <v>4020</v>
      </c>
      <c r="D33" s="61">
        <f>D34</f>
        <v>4020</v>
      </c>
      <c r="E33" s="61">
        <f>E34</f>
        <v>4020</v>
      </c>
    </row>
    <row r="34" spans="1:5" s="25" customFormat="1" ht="25.5" x14ac:dyDescent="0.2">
      <c r="A34" s="34" t="s">
        <v>15</v>
      </c>
      <c r="B34" s="183" t="s">
        <v>16</v>
      </c>
      <c r="C34" s="59">
        <v>4020</v>
      </c>
      <c r="D34" s="59">
        <v>4020</v>
      </c>
      <c r="E34" s="59">
        <v>4020</v>
      </c>
    </row>
    <row r="35" spans="1:5" s="25" customFormat="1" ht="25.5" x14ac:dyDescent="0.2">
      <c r="A35" s="8" t="s">
        <v>114</v>
      </c>
      <c r="B35" s="186" t="s">
        <v>258</v>
      </c>
      <c r="C35" s="61">
        <v>1100</v>
      </c>
      <c r="D35" s="61">
        <v>1200</v>
      </c>
      <c r="E35" s="61">
        <v>1250</v>
      </c>
    </row>
    <row r="36" spans="1:5" s="25" customFormat="1" ht="25.5" x14ac:dyDescent="0.2">
      <c r="A36" s="8" t="s">
        <v>17</v>
      </c>
      <c r="B36" s="186" t="s">
        <v>18</v>
      </c>
      <c r="C36" s="61">
        <f>C37+C38</f>
        <v>21000</v>
      </c>
      <c r="D36" s="61">
        <f>D37+D38</f>
        <v>18000</v>
      </c>
      <c r="E36" s="61">
        <f>E37+E38</f>
        <v>16000</v>
      </c>
    </row>
    <row r="37" spans="1:5" s="25" customFormat="1" ht="90.75" customHeight="1" x14ac:dyDescent="0.2">
      <c r="A37" s="34" t="s">
        <v>118</v>
      </c>
      <c r="B37" s="53" t="s">
        <v>756</v>
      </c>
      <c r="C37" s="59">
        <v>6000</v>
      </c>
      <c r="D37" s="59">
        <v>5000</v>
      </c>
      <c r="E37" s="59">
        <v>5000</v>
      </c>
    </row>
    <row r="38" spans="1:5" s="25" customFormat="1" ht="51" x14ac:dyDescent="0.2">
      <c r="A38" s="34" t="s">
        <v>19</v>
      </c>
      <c r="B38" s="183" t="s">
        <v>20</v>
      </c>
      <c r="C38" s="59">
        <v>15000</v>
      </c>
      <c r="D38" s="59">
        <v>13000</v>
      </c>
      <c r="E38" s="59">
        <v>11000</v>
      </c>
    </row>
    <row r="39" spans="1:5" s="25" customFormat="1" x14ac:dyDescent="0.2">
      <c r="A39" s="32" t="s">
        <v>21</v>
      </c>
      <c r="B39" s="186" t="s">
        <v>22</v>
      </c>
      <c r="C39" s="61">
        <v>38700</v>
      </c>
      <c r="D39" s="61">
        <v>39000</v>
      </c>
      <c r="E39" s="61">
        <v>40000</v>
      </c>
    </row>
    <row r="40" spans="1:5" s="25" customFormat="1" ht="14.25" customHeight="1" x14ac:dyDescent="0.2">
      <c r="A40" s="10" t="s">
        <v>133</v>
      </c>
      <c r="B40" s="30" t="s">
        <v>132</v>
      </c>
      <c r="C40" s="61">
        <v>18500</v>
      </c>
      <c r="D40" s="61">
        <v>19500</v>
      </c>
      <c r="E40" s="61">
        <v>20500</v>
      </c>
    </row>
    <row r="41" spans="1:5" s="25" customFormat="1" ht="18.75" customHeight="1" x14ac:dyDescent="0.2">
      <c r="A41" s="58" t="s">
        <v>23</v>
      </c>
      <c r="B41" s="62" t="s">
        <v>24</v>
      </c>
      <c r="C41" s="64">
        <f>C42+C44+C50+C59</f>
        <v>2596583.2651800001</v>
      </c>
      <c r="D41" s="64">
        <f>D42+D44+D50+D59</f>
        <v>1609514.7000000002</v>
      </c>
      <c r="E41" s="64">
        <f>E42+E44+E50+E59</f>
        <v>1546202.9</v>
      </c>
    </row>
    <row r="42" spans="1:5" s="6" customFormat="1" ht="25.5" x14ac:dyDescent="0.2">
      <c r="A42" s="8" t="s">
        <v>458</v>
      </c>
      <c r="B42" s="186" t="s">
        <v>25</v>
      </c>
      <c r="C42" s="61">
        <f>C43</f>
        <v>192905</v>
      </c>
      <c r="D42" s="61">
        <f t="shared" ref="D42:E42" si="0">D43</f>
        <v>154324</v>
      </c>
      <c r="E42" s="61">
        <f t="shared" si="0"/>
        <v>154324</v>
      </c>
    </row>
    <row r="43" spans="1:5" s="6" customFormat="1" ht="38.25" x14ac:dyDescent="0.2">
      <c r="A43" s="34" t="s">
        <v>757</v>
      </c>
      <c r="B43" s="183" t="s">
        <v>516</v>
      </c>
      <c r="C43" s="132">
        <v>192905</v>
      </c>
      <c r="D43" s="132">
        <v>154324</v>
      </c>
      <c r="E43" s="132">
        <v>154324</v>
      </c>
    </row>
    <row r="44" spans="1:5" s="6" customFormat="1" ht="38.25" x14ac:dyDescent="0.2">
      <c r="A44" s="8" t="s">
        <v>459</v>
      </c>
      <c r="B44" s="186" t="s">
        <v>44</v>
      </c>
      <c r="C44" s="133">
        <f>C45+C46+C47+C48+C49</f>
        <v>268500.86517999996</v>
      </c>
      <c r="D44" s="133">
        <f t="shared" ref="D44:E44" si="1">D45+D46+D47+D48+D49</f>
        <v>173734.5</v>
      </c>
      <c r="E44" s="133">
        <f t="shared" si="1"/>
        <v>176397</v>
      </c>
    </row>
    <row r="45" spans="1:5" s="6" customFormat="1" ht="89.25" x14ac:dyDescent="0.2">
      <c r="A45" s="34" t="s">
        <v>460</v>
      </c>
      <c r="B45" s="183" t="s">
        <v>525</v>
      </c>
      <c r="C45" s="132">
        <v>164322.79999999999</v>
      </c>
      <c r="D45" s="132">
        <v>173734.5</v>
      </c>
      <c r="E45" s="132">
        <v>176397</v>
      </c>
    </row>
    <row r="46" spans="1:5" s="6" customFormat="1" ht="115.5" customHeight="1" x14ac:dyDescent="0.2">
      <c r="A46" s="34" t="s">
        <v>831</v>
      </c>
      <c r="B46" s="53" t="s">
        <v>758</v>
      </c>
      <c r="C46" s="132">
        <v>19512.049009999999</v>
      </c>
      <c r="D46" s="132">
        <v>0</v>
      </c>
      <c r="E46" s="132">
        <v>0</v>
      </c>
    </row>
    <row r="47" spans="1:5" s="6" customFormat="1" ht="89.25" x14ac:dyDescent="0.2">
      <c r="A47" s="34" t="s">
        <v>832</v>
      </c>
      <c r="B47" s="53" t="s">
        <v>759</v>
      </c>
      <c r="C47" s="132">
        <v>686.82392000000004</v>
      </c>
      <c r="D47" s="132">
        <v>0</v>
      </c>
      <c r="E47" s="132">
        <v>0</v>
      </c>
    </row>
    <row r="48" spans="1:5" s="6" customFormat="1" ht="78" customHeight="1" x14ac:dyDescent="0.2">
      <c r="A48" s="34" t="s">
        <v>517</v>
      </c>
      <c r="B48" s="141" t="s">
        <v>518</v>
      </c>
      <c r="C48" s="132">
        <v>126.667</v>
      </c>
      <c r="D48" s="132">
        <v>0</v>
      </c>
      <c r="E48" s="132">
        <v>0</v>
      </c>
    </row>
    <row r="49" spans="1:5" s="6" customFormat="1" ht="50.25" customHeight="1" x14ac:dyDescent="0.2">
      <c r="A49" s="24" t="s">
        <v>760</v>
      </c>
      <c r="B49" s="53" t="s">
        <v>761</v>
      </c>
      <c r="C49" s="132">
        <v>83852.525250000006</v>
      </c>
      <c r="D49" s="132">
        <v>0</v>
      </c>
      <c r="E49" s="132">
        <v>0</v>
      </c>
    </row>
    <row r="50" spans="1:5" s="6" customFormat="1" ht="25.5" x14ac:dyDescent="0.2">
      <c r="A50" s="8" t="s">
        <v>461</v>
      </c>
      <c r="B50" s="186" t="s">
        <v>31</v>
      </c>
      <c r="C50" s="133">
        <f>C51+C57+C58</f>
        <v>1654211.4</v>
      </c>
      <c r="D50" s="133">
        <f>D51+D57+D58</f>
        <v>1201896.2000000002</v>
      </c>
      <c r="E50" s="133">
        <f>E51+E57+E58</f>
        <v>1139875.8999999999</v>
      </c>
    </row>
    <row r="51" spans="1:5" s="6" customFormat="1" ht="40.5" x14ac:dyDescent="0.25">
      <c r="A51" s="190" t="s">
        <v>462</v>
      </c>
      <c r="B51" s="187" t="s">
        <v>119</v>
      </c>
      <c r="C51" s="134">
        <f>C52+C53+C54+C55+C56</f>
        <v>1637528.7</v>
      </c>
      <c r="D51" s="134">
        <f>D52+D53+D54+D55+D56</f>
        <v>1185420.9000000001</v>
      </c>
      <c r="E51" s="134">
        <f>E52+E53+E54+E55+E56</f>
        <v>1124997.0999999999</v>
      </c>
    </row>
    <row r="52" spans="1:5" s="6" customFormat="1" ht="76.5" x14ac:dyDescent="0.2">
      <c r="A52" s="34" t="s">
        <v>463</v>
      </c>
      <c r="B52" s="183" t="s">
        <v>160</v>
      </c>
      <c r="C52" s="132">
        <v>700034</v>
      </c>
      <c r="D52" s="132">
        <v>550000</v>
      </c>
      <c r="E52" s="132">
        <v>500000</v>
      </c>
    </row>
    <row r="53" spans="1:5" s="6" customFormat="1" ht="90" customHeight="1" x14ac:dyDescent="0.2">
      <c r="A53" s="34" t="s">
        <v>464</v>
      </c>
      <c r="B53" s="53" t="s">
        <v>470</v>
      </c>
      <c r="C53" s="132">
        <v>893596</v>
      </c>
      <c r="D53" s="132">
        <v>607091.6</v>
      </c>
      <c r="E53" s="132">
        <v>600205.19999999995</v>
      </c>
    </row>
    <row r="54" spans="1:5" s="6" customFormat="1" ht="40.5" customHeight="1" x14ac:dyDescent="0.2">
      <c r="A54" s="34" t="s">
        <v>465</v>
      </c>
      <c r="B54" s="53" t="s">
        <v>161</v>
      </c>
      <c r="C54" s="132">
        <v>5139.7</v>
      </c>
      <c r="D54" s="132">
        <v>4109.3</v>
      </c>
      <c r="E54" s="132">
        <v>3791.9</v>
      </c>
    </row>
    <row r="55" spans="1:5" s="6" customFormat="1" ht="51" x14ac:dyDescent="0.2">
      <c r="A55" s="34" t="s">
        <v>466</v>
      </c>
      <c r="B55" s="183" t="s">
        <v>162</v>
      </c>
      <c r="C55" s="132">
        <v>36539</v>
      </c>
      <c r="D55" s="132">
        <v>22000</v>
      </c>
      <c r="E55" s="132">
        <v>21000</v>
      </c>
    </row>
    <row r="56" spans="1:5" s="6" customFormat="1" ht="51" x14ac:dyDescent="0.2">
      <c r="A56" s="34" t="s">
        <v>467</v>
      </c>
      <c r="B56" s="183" t="s">
        <v>56</v>
      </c>
      <c r="C56" s="132">
        <v>2220</v>
      </c>
      <c r="D56" s="132">
        <v>2220</v>
      </c>
      <c r="E56" s="132"/>
    </row>
    <row r="57" spans="1:5" s="6" customFormat="1" ht="65.25" customHeight="1" x14ac:dyDescent="0.2">
      <c r="A57" s="190" t="s">
        <v>468</v>
      </c>
      <c r="B57" s="188" t="s">
        <v>762</v>
      </c>
      <c r="C57" s="134">
        <v>16500</v>
      </c>
      <c r="D57" s="134">
        <v>15480</v>
      </c>
      <c r="E57" s="134">
        <v>14803</v>
      </c>
    </row>
    <row r="58" spans="1:5" s="6" customFormat="1" ht="67.5" x14ac:dyDescent="0.25">
      <c r="A58" s="190" t="s">
        <v>469</v>
      </c>
      <c r="B58" s="187" t="s">
        <v>259</v>
      </c>
      <c r="C58" s="134">
        <v>182.7</v>
      </c>
      <c r="D58" s="134">
        <v>995.3</v>
      </c>
      <c r="E58" s="134">
        <v>75.8</v>
      </c>
    </row>
    <row r="59" spans="1:5" s="6" customFormat="1" ht="14.25" customHeight="1" x14ac:dyDescent="0.2">
      <c r="A59" s="8" t="s">
        <v>763</v>
      </c>
      <c r="B59" s="30" t="s">
        <v>471</v>
      </c>
      <c r="C59" s="119">
        <f>C60</f>
        <v>480966</v>
      </c>
      <c r="D59" s="119">
        <f t="shared" ref="D59:E59" si="2">D60</f>
        <v>79560</v>
      </c>
      <c r="E59" s="119">
        <f t="shared" si="2"/>
        <v>75606</v>
      </c>
    </row>
    <row r="60" spans="1:5" s="6" customFormat="1" ht="63.75" x14ac:dyDescent="0.2">
      <c r="A60" s="34" t="s">
        <v>472</v>
      </c>
      <c r="B60" s="183" t="s">
        <v>473</v>
      </c>
      <c r="C60" s="132">
        <f>400000+80966</f>
        <v>480966</v>
      </c>
      <c r="D60" s="132">
        <v>79560</v>
      </c>
      <c r="E60" s="132">
        <v>75606</v>
      </c>
    </row>
    <row r="61" spans="1:5" s="6" customFormat="1" ht="14.25" x14ac:dyDescent="0.2">
      <c r="A61" s="60" t="s">
        <v>96</v>
      </c>
      <c r="B61" s="189" t="s">
        <v>97</v>
      </c>
      <c r="C61" s="64">
        <f>C13+C41</f>
        <v>5143206.2651800001</v>
      </c>
      <c r="D61" s="64">
        <f>D13+D41</f>
        <v>4159992.7</v>
      </c>
      <c r="E61" s="64">
        <f>E13+E41</f>
        <v>4106674.9</v>
      </c>
    </row>
    <row r="63" spans="1:5" ht="15.75" customHeight="1" x14ac:dyDescent="0.2">
      <c r="A63" s="304" t="s">
        <v>740</v>
      </c>
      <c r="B63" s="304"/>
      <c r="C63" s="304"/>
      <c r="D63" s="304"/>
      <c r="E63" s="304"/>
    </row>
  </sheetData>
  <mergeCells count="13">
    <mergeCell ref="C11:E11"/>
    <mergeCell ref="A63:E63"/>
    <mergeCell ref="A7:E7"/>
    <mergeCell ref="A10:E10"/>
    <mergeCell ref="A8:E8"/>
    <mergeCell ref="A9:E9"/>
    <mergeCell ref="A11:A12"/>
    <mergeCell ref="B11:B12"/>
    <mergeCell ref="B1:E1"/>
    <mergeCell ref="A2:E2"/>
    <mergeCell ref="A3:E3"/>
    <mergeCell ref="A4:E4"/>
    <mergeCell ref="A5:E5"/>
  </mergeCells>
  <phoneticPr fontId="2" type="noConversion"/>
  <pageMargins left="0.59055118110236227" right="0.39370078740157483" top="0.59055118110236227" bottom="0.47244094488188981" header="0" footer="0"/>
  <pageSetup paperSize="9" scale="79" orientation="portrait" r:id="rId1"/>
  <headerFooter alignWithMargins="0">
    <oddFooter>&amp;C&amp;P</oddFooter>
  </headerFooter>
  <rowBreaks count="2" manualBreakCount="2">
    <brk id="36" max="4" man="1"/>
    <brk id="75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indexed="53"/>
  </sheetPr>
  <dimension ref="A1:AI1032"/>
  <sheetViews>
    <sheetView view="pageBreakPreview" zoomScale="130" zoomScaleNormal="130" zoomScaleSheetLayoutView="130" workbookViewId="0">
      <selection sqref="A1:I1"/>
    </sheetView>
  </sheetViews>
  <sheetFormatPr defaultRowHeight="12.75" x14ac:dyDescent="0.2"/>
  <cols>
    <col min="1" max="1" width="83.140625" style="2" customWidth="1"/>
    <col min="2" max="2" width="8.28515625" style="18" customWidth="1"/>
    <col min="3" max="3" width="7.7109375" style="18" customWidth="1"/>
    <col min="4" max="4" width="7" style="18" customWidth="1"/>
    <col min="5" max="5" width="13.42578125" style="18" customWidth="1"/>
    <col min="6" max="6" width="9" style="18" customWidth="1"/>
    <col min="7" max="9" width="14.140625" style="25" customWidth="1"/>
    <col min="10" max="10" width="9.140625" style="25"/>
    <col min="11" max="11" width="9.85546875" style="25" bestFit="1" customWidth="1"/>
    <col min="12" max="35" width="9.140625" style="25"/>
  </cols>
  <sheetData>
    <row r="1" spans="1:9" ht="15" x14ac:dyDescent="0.25">
      <c r="A1" s="300" t="s">
        <v>528</v>
      </c>
      <c r="B1" s="300"/>
      <c r="C1" s="300"/>
      <c r="D1" s="300"/>
      <c r="E1" s="300"/>
      <c r="F1" s="300"/>
      <c r="G1" s="300"/>
      <c r="H1" s="300"/>
      <c r="I1" s="300"/>
    </row>
    <row r="2" spans="1:9" ht="15" x14ac:dyDescent="0.25">
      <c r="A2" s="300" t="s">
        <v>544</v>
      </c>
      <c r="B2" s="300"/>
      <c r="C2" s="300"/>
      <c r="D2" s="300"/>
      <c r="E2" s="300"/>
      <c r="F2" s="300"/>
      <c r="G2" s="300"/>
      <c r="H2" s="300"/>
      <c r="I2" s="300"/>
    </row>
    <row r="3" spans="1:9" ht="15" x14ac:dyDescent="0.25">
      <c r="A3" s="300" t="s">
        <v>554</v>
      </c>
      <c r="B3" s="300"/>
      <c r="C3" s="300"/>
      <c r="D3" s="300"/>
      <c r="E3" s="300"/>
      <c r="F3" s="300"/>
      <c r="G3" s="300"/>
      <c r="H3" s="300"/>
      <c r="I3" s="300"/>
    </row>
    <row r="4" spans="1:9" ht="15" x14ac:dyDescent="0.25">
      <c r="A4" s="300" t="s">
        <v>99</v>
      </c>
      <c r="B4" s="300"/>
      <c r="C4" s="300"/>
      <c r="D4" s="300"/>
      <c r="E4" s="300"/>
      <c r="F4" s="300"/>
      <c r="G4" s="300"/>
      <c r="H4" s="300"/>
      <c r="I4" s="300"/>
    </row>
    <row r="5" spans="1:9" ht="15" x14ac:dyDescent="0.25">
      <c r="A5" s="300" t="s">
        <v>555</v>
      </c>
      <c r="B5" s="300"/>
      <c r="C5" s="300"/>
      <c r="D5" s="300"/>
      <c r="E5" s="300"/>
      <c r="F5" s="300"/>
      <c r="G5" s="300"/>
      <c r="H5" s="300"/>
      <c r="I5" s="300"/>
    </row>
    <row r="6" spans="1:9" x14ac:dyDescent="0.2">
      <c r="A6" s="45"/>
      <c r="B6" s="41"/>
      <c r="C6" s="41"/>
      <c r="D6" s="41"/>
      <c r="E6" s="41"/>
      <c r="F6" s="41"/>
      <c r="G6" s="42"/>
      <c r="H6" s="42"/>
      <c r="I6" s="42"/>
    </row>
    <row r="7" spans="1:9" ht="15.75" x14ac:dyDescent="0.25">
      <c r="A7" s="317"/>
      <c r="B7" s="317"/>
      <c r="C7" s="317"/>
      <c r="D7" s="317"/>
      <c r="E7" s="317"/>
      <c r="F7" s="317"/>
    </row>
    <row r="8" spans="1:9" ht="15.75" x14ac:dyDescent="0.25">
      <c r="A8" s="316" t="s">
        <v>557</v>
      </c>
      <c r="B8" s="316"/>
      <c r="C8" s="316"/>
      <c r="D8" s="316"/>
      <c r="E8" s="316"/>
      <c r="F8" s="316"/>
      <c r="G8" s="316"/>
      <c r="H8" s="316"/>
      <c r="I8" s="316"/>
    </row>
    <row r="9" spans="1:9" ht="15.75" x14ac:dyDescent="0.25">
      <c r="A9" s="29"/>
      <c r="B9" s="29"/>
      <c r="C9" s="29"/>
      <c r="D9" s="29"/>
      <c r="E9" s="29"/>
      <c r="F9" s="29"/>
    </row>
    <row r="10" spans="1:9" x14ac:dyDescent="0.2">
      <c r="A10" s="315" t="s">
        <v>417</v>
      </c>
      <c r="B10" s="315"/>
      <c r="C10" s="315"/>
      <c r="D10" s="315"/>
      <c r="E10" s="315"/>
      <c r="F10" s="315"/>
      <c r="G10" s="315"/>
      <c r="H10" s="315"/>
      <c r="I10" s="315"/>
    </row>
    <row r="11" spans="1:9" ht="38.25" customHeight="1" x14ac:dyDescent="0.2">
      <c r="A11" s="307" t="s">
        <v>100</v>
      </c>
      <c r="B11" s="307" t="s">
        <v>360</v>
      </c>
      <c r="C11" s="307" t="s">
        <v>33</v>
      </c>
      <c r="D11" s="307" t="s">
        <v>32</v>
      </c>
      <c r="E11" s="307" t="s">
        <v>101</v>
      </c>
      <c r="F11" s="307" t="s">
        <v>361</v>
      </c>
      <c r="G11" s="312" t="s">
        <v>141</v>
      </c>
      <c r="H11" s="313"/>
      <c r="I11" s="314"/>
    </row>
    <row r="12" spans="1:9" x14ac:dyDescent="0.2">
      <c r="A12" s="308"/>
      <c r="B12" s="308"/>
      <c r="C12" s="308"/>
      <c r="D12" s="308"/>
      <c r="E12" s="308"/>
      <c r="F12" s="308"/>
      <c r="G12" s="31" t="s">
        <v>533</v>
      </c>
      <c r="H12" s="31" t="s">
        <v>534</v>
      </c>
      <c r="I12" s="31" t="s">
        <v>556</v>
      </c>
    </row>
    <row r="13" spans="1:9" ht="15.75" customHeight="1" x14ac:dyDescent="0.2">
      <c r="A13" s="22" t="s">
        <v>103</v>
      </c>
      <c r="B13" s="17"/>
      <c r="C13" s="17"/>
      <c r="D13" s="17"/>
      <c r="E13" s="17"/>
      <c r="F13" s="17"/>
      <c r="G13" s="36">
        <f>G14+G178+G217+G256+G288+G340+G414+G489+G587+G626+G665+G774+G793+G819+G913+G939</f>
        <v>5143206.265180001</v>
      </c>
      <c r="H13" s="36">
        <f>H14+H178+H217+H256+H288+H340+H414+H489+H587+H626+H665+H774+H793+H819+H913+H939+H952</f>
        <v>4159992.6999999997</v>
      </c>
      <c r="I13" s="36">
        <f>I14+I178+I217+I256+I288+I340+I414+I489+I587+I626+I665+I774+I793+I819+I913+I939+I952</f>
        <v>4106674.8999999994</v>
      </c>
    </row>
    <row r="14" spans="1:9" s="136" customFormat="1" ht="15.75" customHeight="1" x14ac:dyDescent="0.2">
      <c r="A14" s="68" t="s">
        <v>414</v>
      </c>
      <c r="B14" s="71">
        <v>598</v>
      </c>
      <c r="C14" s="71"/>
      <c r="D14" s="71"/>
      <c r="E14" s="71"/>
      <c r="F14" s="71"/>
      <c r="G14" s="73">
        <f>G15+G102+G117+G152+G172</f>
        <v>259563.6</v>
      </c>
      <c r="H14" s="73">
        <f t="shared" ref="H14:I14" si="0">H15+H102+H117+H152+H172</f>
        <v>258289.1</v>
      </c>
      <c r="I14" s="73">
        <f t="shared" si="0"/>
        <v>257315.1</v>
      </c>
    </row>
    <row r="15" spans="1:9" s="136" customFormat="1" ht="12.75" customHeight="1" x14ac:dyDescent="0.2">
      <c r="A15" s="65" t="s">
        <v>104</v>
      </c>
      <c r="B15" s="66">
        <v>598</v>
      </c>
      <c r="C15" s="66" t="s">
        <v>69</v>
      </c>
      <c r="D15" s="66" t="s">
        <v>70</v>
      </c>
      <c r="E15" s="66"/>
      <c r="F15" s="66"/>
      <c r="G15" s="67">
        <f>G16+G22+G33+G39</f>
        <v>193525.6</v>
      </c>
      <c r="H15" s="67">
        <f t="shared" ref="H15:I15" si="1">H16+H22+H33+H39</f>
        <v>190082</v>
      </c>
      <c r="I15" s="67">
        <f t="shared" si="1"/>
        <v>189108</v>
      </c>
    </row>
    <row r="16" spans="1:9" s="136" customFormat="1" ht="12.75" customHeight="1" x14ac:dyDescent="0.2">
      <c r="A16" s="98" t="s">
        <v>67</v>
      </c>
      <c r="B16" s="80" t="s">
        <v>362</v>
      </c>
      <c r="C16" s="80" t="s">
        <v>69</v>
      </c>
      <c r="D16" s="80" t="s">
        <v>71</v>
      </c>
      <c r="E16" s="80" t="s">
        <v>187</v>
      </c>
      <c r="F16" s="80"/>
      <c r="G16" s="81">
        <f>G17</f>
        <v>1850</v>
      </c>
      <c r="H16" s="81">
        <f t="shared" ref="H16:I20" si="2">H17</f>
        <v>1850</v>
      </c>
      <c r="I16" s="81">
        <f t="shared" si="2"/>
        <v>1850</v>
      </c>
    </row>
    <row r="17" spans="1:9" s="136" customFormat="1" ht="12.75" customHeight="1" x14ac:dyDescent="0.2">
      <c r="A17" s="82" t="s">
        <v>275</v>
      </c>
      <c r="B17" s="66" t="s">
        <v>362</v>
      </c>
      <c r="C17" s="66" t="s">
        <v>69</v>
      </c>
      <c r="D17" s="66" t="s">
        <v>71</v>
      </c>
      <c r="E17" s="66" t="s">
        <v>188</v>
      </c>
      <c r="F17" s="66"/>
      <c r="G17" s="67">
        <f>G18</f>
        <v>1850</v>
      </c>
      <c r="H17" s="67">
        <f t="shared" si="2"/>
        <v>1850</v>
      </c>
      <c r="I17" s="67">
        <f t="shared" si="2"/>
        <v>1850</v>
      </c>
    </row>
    <row r="18" spans="1:9" s="136" customFormat="1" ht="24" customHeight="1" x14ac:dyDescent="0.2">
      <c r="A18" s="79" t="s">
        <v>284</v>
      </c>
      <c r="B18" s="80">
        <v>598</v>
      </c>
      <c r="C18" s="80" t="s">
        <v>69</v>
      </c>
      <c r="D18" s="80" t="s">
        <v>71</v>
      </c>
      <c r="E18" s="80" t="s">
        <v>188</v>
      </c>
      <c r="F18" s="92"/>
      <c r="G18" s="81">
        <f>G19</f>
        <v>1850</v>
      </c>
      <c r="H18" s="81">
        <f t="shared" si="2"/>
        <v>1850</v>
      </c>
      <c r="I18" s="81">
        <f t="shared" si="2"/>
        <v>1850</v>
      </c>
    </row>
    <row r="19" spans="1:9" s="136" customFormat="1" ht="12.75" customHeight="1" x14ac:dyDescent="0.2">
      <c r="A19" s="82" t="s">
        <v>274</v>
      </c>
      <c r="B19" s="66">
        <v>598</v>
      </c>
      <c r="C19" s="66" t="s">
        <v>69</v>
      </c>
      <c r="D19" s="66" t="s">
        <v>71</v>
      </c>
      <c r="E19" s="66" t="s">
        <v>189</v>
      </c>
      <c r="F19" s="66"/>
      <c r="G19" s="67">
        <f>G20</f>
        <v>1850</v>
      </c>
      <c r="H19" s="67">
        <f t="shared" si="2"/>
        <v>1850</v>
      </c>
      <c r="I19" s="67">
        <f t="shared" si="2"/>
        <v>1850</v>
      </c>
    </row>
    <row r="20" spans="1:9" s="136" customFormat="1" ht="36" x14ac:dyDescent="0.2">
      <c r="A20" s="74" t="s">
        <v>72</v>
      </c>
      <c r="B20" s="75" t="s">
        <v>362</v>
      </c>
      <c r="C20" s="75" t="s">
        <v>69</v>
      </c>
      <c r="D20" s="75" t="s">
        <v>71</v>
      </c>
      <c r="E20" s="75" t="s">
        <v>189</v>
      </c>
      <c r="F20" s="75" t="s">
        <v>73</v>
      </c>
      <c r="G20" s="76">
        <f>G21</f>
        <v>1850</v>
      </c>
      <c r="H20" s="76">
        <f t="shared" si="2"/>
        <v>1850</v>
      </c>
      <c r="I20" s="76">
        <f t="shared" si="2"/>
        <v>1850</v>
      </c>
    </row>
    <row r="21" spans="1:9" s="136" customFormat="1" x14ac:dyDescent="0.2">
      <c r="A21" s="74" t="s">
        <v>74</v>
      </c>
      <c r="B21" s="75" t="s">
        <v>362</v>
      </c>
      <c r="C21" s="75" t="s">
        <v>69</v>
      </c>
      <c r="D21" s="75" t="s">
        <v>71</v>
      </c>
      <c r="E21" s="75" t="s">
        <v>189</v>
      </c>
      <c r="F21" s="75" t="s">
        <v>75</v>
      </c>
      <c r="G21" s="76">
        <v>1850</v>
      </c>
      <c r="H21" s="76">
        <v>1850</v>
      </c>
      <c r="I21" s="76">
        <v>1850</v>
      </c>
    </row>
    <row r="22" spans="1:9" s="136" customFormat="1" ht="24" customHeight="1" x14ac:dyDescent="0.2">
      <c r="A22" s="65" t="s">
        <v>283</v>
      </c>
      <c r="B22" s="66">
        <v>598</v>
      </c>
      <c r="C22" s="66" t="s">
        <v>69</v>
      </c>
      <c r="D22" s="66" t="s">
        <v>71</v>
      </c>
      <c r="E22" s="66"/>
      <c r="F22" s="66"/>
      <c r="G22" s="67">
        <f>G23</f>
        <v>88636</v>
      </c>
      <c r="H22" s="67">
        <f t="shared" ref="H22:I23" si="3">H23</f>
        <v>88636</v>
      </c>
      <c r="I22" s="67">
        <f t="shared" si="3"/>
        <v>88636</v>
      </c>
    </row>
    <row r="23" spans="1:9" s="136" customFormat="1" ht="12.75" customHeight="1" x14ac:dyDescent="0.2">
      <c r="A23" s="98" t="s">
        <v>67</v>
      </c>
      <c r="B23" s="80" t="s">
        <v>362</v>
      </c>
      <c r="C23" s="80" t="s">
        <v>69</v>
      </c>
      <c r="D23" s="80" t="s">
        <v>71</v>
      </c>
      <c r="E23" s="80" t="s">
        <v>190</v>
      </c>
      <c r="F23" s="80"/>
      <c r="G23" s="81">
        <f>G24</f>
        <v>88636</v>
      </c>
      <c r="H23" s="81">
        <f t="shared" si="3"/>
        <v>88636</v>
      </c>
      <c r="I23" s="81">
        <f t="shared" si="3"/>
        <v>88636</v>
      </c>
    </row>
    <row r="24" spans="1:9" s="136" customFormat="1" ht="12.75" customHeight="1" x14ac:dyDescent="0.2">
      <c r="A24" s="82" t="s">
        <v>275</v>
      </c>
      <c r="B24" s="66" t="s">
        <v>362</v>
      </c>
      <c r="C24" s="66" t="s">
        <v>69</v>
      </c>
      <c r="D24" s="66" t="s">
        <v>71</v>
      </c>
      <c r="E24" s="66" t="s">
        <v>191</v>
      </c>
      <c r="F24" s="80"/>
      <c r="G24" s="67">
        <f>G25+G28</f>
        <v>88636</v>
      </c>
      <c r="H24" s="67">
        <f t="shared" ref="H24:I24" si="4">H25+H28</f>
        <v>88636</v>
      </c>
      <c r="I24" s="67">
        <f t="shared" si="4"/>
        <v>88636</v>
      </c>
    </row>
    <row r="25" spans="1:9" s="136" customFormat="1" ht="12.75" customHeight="1" x14ac:dyDescent="0.2">
      <c r="A25" s="82" t="s">
        <v>26</v>
      </c>
      <c r="B25" s="66" t="s">
        <v>362</v>
      </c>
      <c r="C25" s="66" t="s">
        <v>69</v>
      </c>
      <c r="D25" s="66" t="s">
        <v>71</v>
      </c>
      <c r="E25" s="66" t="s">
        <v>192</v>
      </c>
      <c r="F25" s="66"/>
      <c r="G25" s="67">
        <f>G26</f>
        <v>70691</v>
      </c>
      <c r="H25" s="67">
        <f t="shared" ref="H25:I26" si="5">H26</f>
        <v>70691</v>
      </c>
      <c r="I25" s="67">
        <f t="shared" si="5"/>
        <v>70691</v>
      </c>
    </row>
    <row r="26" spans="1:9" s="136" customFormat="1" ht="36" x14ac:dyDescent="0.2">
      <c r="A26" s="74" t="s">
        <v>72</v>
      </c>
      <c r="B26" s="75" t="s">
        <v>362</v>
      </c>
      <c r="C26" s="75" t="s">
        <v>69</v>
      </c>
      <c r="D26" s="75" t="s">
        <v>71</v>
      </c>
      <c r="E26" s="75" t="s">
        <v>192</v>
      </c>
      <c r="F26" s="75" t="s">
        <v>73</v>
      </c>
      <c r="G26" s="76">
        <f>G27</f>
        <v>70691</v>
      </c>
      <c r="H26" s="76">
        <f t="shared" si="5"/>
        <v>70691</v>
      </c>
      <c r="I26" s="76">
        <f t="shared" si="5"/>
        <v>70691</v>
      </c>
    </row>
    <row r="27" spans="1:9" s="136" customFormat="1" x14ac:dyDescent="0.2">
      <c r="A27" s="74" t="s">
        <v>74</v>
      </c>
      <c r="B27" s="75" t="s">
        <v>362</v>
      </c>
      <c r="C27" s="75" t="s">
        <v>69</v>
      </c>
      <c r="D27" s="75" t="s">
        <v>71</v>
      </c>
      <c r="E27" s="75" t="s">
        <v>192</v>
      </c>
      <c r="F27" s="75" t="s">
        <v>75</v>
      </c>
      <c r="G27" s="76">
        <f>53300+200+100+934+16157</f>
        <v>70691</v>
      </c>
      <c r="H27" s="76">
        <f>53300+200+100+934+16157</f>
        <v>70691</v>
      </c>
      <c r="I27" s="76">
        <f>53300+200+100+934+16157</f>
        <v>70691</v>
      </c>
    </row>
    <row r="28" spans="1:9" s="136" customFormat="1" ht="12.75" customHeight="1" x14ac:dyDescent="0.2">
      <c r="A28" s="65" t="s">
        <v>76</v>
      </c>
      <c r="B28" s="66" t="s">
        <v>362</v>
      </c>
      <c r="C28" s="66" t="s">
        <v>69</v>
      </c>
      <c r="D28" s="66" t="s">
        <v>71</v>
      </c>
      <c r="E28" s="66" t="s">
        <v>193</v>
      </c>
      <c r="F28" s="66"/>
      <c r="G28" s="67">
        <f>G29+G31</f>
        <v>17945</v>
      </c>
      <c r="H28" s="67">
        <f t="shared" ref="H28:I28" si="6">H29+H31</f>
        <v>17945</v>
      </c>
      <c r="I28" s="67">
        <f t="shared" si="6"/>
        <v>17945</v>
      </c>
    </row>
    <row r="29" spans="1:9" s="136" customFormat="1" ht="12.75" customHeight="1" x14ac:dyDescent="0.2">
      <c r="A29" s="74" t="s">
        <v>495</v>
      </c>
      <c r="B29" s="75" t="s">
        <v>362</v>
      </c>
      <c r="C29" s="75" t="s">
        <v>69</v>
      </c>
      <c r="D29" s="75" t="s">
        <v>71</v>
      </c>
      <c r="E29" s="75" t="s">
        <v>193</v>
      </c>
      <c r="F29" s="75" t="s">
        <v>77</v>
      </c>
      <c r="G29" s="76">
        <f>G30</f>
        <v>17305</v>
      </c>
      <c r="H29" s="76">
        <f t="shared" ref="H29:I29" si="7">H30</f>
        <v>17305</v>
      </c>
      <c r="I29" s="76">
        <f t="shared" si="7"/>
        <v>17305</v>
      </c>
    </row>
    <row r="30" spans="1:9" s="136" customFormat="1" x14ac:dyDescent="0.2">
      <c r="A30" s="74" t="s">
        <v>78</v>
      </c>
      <c r="B30" s="75" t="s">
        <v>362</v>
      </c>
      <c r="C30" s="75" t="s">
        <v>69</v>
      </c>
      <c r="D30" s="75" t="s">
        <v>71</v>
      </c>
      <c r="E30" s="75" t="s">
        <v>193</v>
      </c>
      <c r="F30" s="75" t="s">
        <v>79</v>
      </c>
      <c r="G30" s="76">
        <f>865+10250+500+3560+330+1000+800</f>
        <v>17305</v>
      </c>
      <c r="H30" s="76">
        <f>865+10250+500+3560+330+1000+800</f>
        <v>17305</v>
      </c>
      <c r="I30" s="76">
        <f>865+10250+500+3560+330+1000+800</f>
        <v>17305</v>
      </c>
    </row>
    <row r="31" spans="1:9" s="136" customFormat="1" ht="12.75" customHeight="1" x14ac:dyDescent="0.2">
      <c r="A31" s="74" t="s">
        <v>80</v>
      </c>
      <c r="B31" s="75" t="s">
        <v>362</v>
      </c>
      <c r="C31" s="75" t="s">
        <v>69</v>
      </c>
      <c r="D31" s="75" t="s">
        <v>71</v>
      </c>
      <c r="E31" s="75" t="s">
        <v>193</v>
      </c>
      <c r="F31" s="75" t="s">
        <v>81</v>
      </c>
      <c r="G31" s="76">
        <f>G32</f>
        <v>640</v>
      </c>
      <c r="H31" s="76">
        <f t="shared" ref="H31:I31" si="8">H32</f>
        <v>640</v>
      </c>
      <c r="I31" s="76">
        <f t="shared" si="8"/>
        <v>640</v>
      </c>
    </row>
    <row r="32" spans="1:9" s="136" customFormat="1" ht="12.75" customHeight="1" x14ac:dyDescent="0.2">
      <c r="A32" s="74" t="s">
        <v>453</v>
      </c>
      <c r="B32" s="75" t="s">
        <v>362</v>
      </c>
      <c r="C32" s="75" t="s">
        <v>69</v>
      </c>
      <c r="D32" s="75" t="s">
        <v>71</v>
      </c>
      <c r="E32" s="75" t="s">
        <v>193</v>
      </c>
      <c r="F32" s="75" t="s">
        <v>82</v>
      </c>
      <c r="G32" s="76">
        <f>560+50+30</f>
        <v>640</v>
      </c>
      <c r="H32" s="76">
        <f>560+50+30</f>
        <v>640</v>
      </c>
      <c r="I32" s="76">
        <f>560+50+30</f>
        <v>640</v>
      </c>
    </row>
    <row r="33" spans="1:9" s="136" customFormat="1" ht="12.75" customHeight="1" x14ac:dyDescent="0.2">
      <c r="A33" s="65" t="s">
        <v>287</v>
      </c>
      <c r="B33" s="66">
        <v>598</v>
      </c>
      <c r="C33" s="66" t="s">
        <v>69</v>
      </c>
      <c r="D33" s="66" t="s">
        <v>83</v>
      </c>
      <c r="E33" s="66"/>
      <c r="F33" s="66"/>
      <c r="G33" s="67">
        <f>G34</f>
        <v>3000</v>
      </c>
      <c r="H33" s="67">
        <f t="shared" ref="H33:I37" si="9">H34</f>
        <v>3000</v>
      </c>
      <c r="I33" s="67">
        <f t="shared" si="9"/>
        <v>3000</v>
      </c>
    </row>
    <row r="34" spans="1:9" s="139" customFormat="1" ht="12.75" customHeight="1" x14ac:dyDescent="0.2">
      <c r="A34" s="98" t="s">
        <v>67</v>
      </c>
      <c r="B34" s="80">
        <v>598</v>
      </c>
      <c r="C34" s="80" t="s">
        <v>69</v>
      </c>
      <c r="D34" s="80" t="s">
        <v>83</v>
      </c>
      <c r="E34" s="80" t="s">
        <v>190</v>
      </c>
      <c r="F34" s="80"/>
      <c r="G34" s="81">
        <f>G35</f>
        <v>3000</v>
      </c>
      <c r="H34" s="81">
        <f t="shared" si="9"/>
        <v>3000</v>
      </c>
      <c r="I34" s="81">
        <f t="shared" si="9"/>
        <v>3000</v>
      </c>
    </row>
    <row r="35" spans="1:9" s="139" customFormat="1" ht="12.75" customHeight="1" x14ac:dyDescent="0.2">
      <c r="A35" s="82" t="s">
        <v>275</v>
      </c>
      <c r="B35" s="66" t="s">
        <v>362</v>
      </c>
      <c r="C35" s="66" t="s">
        <v>69</v>
      </c>
      <c r="D35" s="66" t="s">
        <v>83</v>
      </c>
      <c r="E35" s="66" t="s">
        <v>191</v>
      </c>
      <c r="F35" s="66"/>
      <c r="G35" s="67">
        <f>G36</f>
        <v>3000</v>
      </c>
      <c r="H35" s="67">
        <f t="shared" si="9"/>
        <v>3000</v>
      </c>
      <c r="I35" s="67">
        <f t="shared" si="9"/>
        <v>3000</v>
      </c>
    </row>
    <row r="36" spans="1:9" s="77" customFormat="1" ht="12.75" customHeight="1" x14ac:dyDescent="0.2">
      <c r="A36" s="74" t="s">
        <v>84</v>
      </c>
      <c r="B36" s="75">
        <v>598</v>
      </c>
      <c r="C36" s="75" t="s">
        <v>69</v>
      </c>
      <c r="D36" s="75" t="s">
        <v>83</v>
      </c>
      <c r="E36" s="75" t="s">
        <v>291</v>
      </c>
      <c r="F36" s="75"/>
      <c r="G36" s="76">
        <f>G37</f>
        <v>3000</v>
      </c>
      <c r="H36" s="76">
        <f t="shared" si="9"/>
        <v>3000</v>
      </c>
      <c r="I36" s="76">
        <f t="shared" si="9"/>
        <v>3000</v>
      </c>
    </row>
    <row r="37" spans="1:9" s="77" customFormat="1" ht="12.75" customHeight="1" x14ac:dyDescent="0.2">
      <c r="A37" s="74" t="s">
        <v>80</v>
      </c>
      <c r="B37" s="75">
        <v>598</v>
      </c>
      <c r="C37" s="75" t="s">
        <v>69</v>
      </c>
      <c r="D37" s="75" t="s">
        <v>83</v>
      </c>
      <c r="E37" s="75" t="s">
        <v>291</v>
      </c>
      <c r="F37" s="75" t="s">
        <v>81</v>
      </c>
      <c r="G37" s="76">
        <f>G38</f>
        <v>3000</v>
      </c>
      <c r="H37" s="76">
        <f t="shared" si="9"/>
        <v>3000</v>
      </c>
      <c r="I37" s="76">
        <f t="shared" si="9"/>
        <v>3000</v>
      </c>
    </row>
    <row r="38" spans="1:9" s="77" customFormat="1" ht="12.75" customHeight="1" x14ac:dyDescent="0.2">
      <c r="A38" s="74" t="s">
        <v>85</v>
      </c>
      <c r="B38" s="75">
        <v>598</v>
      </c>
      <c r="C38" s="75" t="s">
        <v>69</v>
      </c>
      <c r="D38" s="75" t="s">
        <v>83</v>
      </c>
      <c r="E38" s="75" t="s">
        <v>291</v>
      </c>
      <c r="F38" s="75" t="s">
        <v>385</v>
      </c>
      <c r="G38" s="76">
        <v>3000</v>
      </c>
      <c r="H38" s="76">
        <v>3000</v>
      </c>
      <c r="I38" s="76">
        <v>3000</v>
      </c>
    </row>
    <row r="39" spans="1:9" s="136" customFormat="1" ht="12.75" customHeight="1" x14ac:dyDescent="0.2">
      <c r="A39" s="65" t="s">
        <v>288</v>
      </c>
      <c r="B39" s="66" t="s">
        <v>362</v>
      </c>
      <c r="C39" s="66" t="s">
        <v>69</v>
      </c>
      <c r="D39" s="66" t="s">
        <v>86</v>
      </c>
      <c r="E39" s="66"/>
      <c r="F39" s="66"/>
      <c r="G39" s="67">
        <f>G40+G64+G97</f>
        <v>100039.6</v>
      </c>
      <c r="H39" s="67">
        <f>H40+H64+H97</f>
        <v>96596</v>
      </c>
      <c r="I39" s="67">
        <f>I40+I64+I97</f>
        <v>95622</v>
      </c>
    </row>
    <row r="40" spans="1:9" s="136" customFormat="1" ht="12.75" customHeight="1" x14ac:dyDescent="0.2">
      <c r="A40" s="98" t="s">
        <v>67</v>
      </c>
      <c r="B40" s="80">
        <v>598</v>
      </c>
      <c r="C40" s="80" t="s">
        <v>69</v>
      </c>
      <c r="D40" s="80" t="s">
        <v>86</v>
      </c>
      <c r="E40" s="80" t="s">
        <v>190</v>
      </c>
      <c r="F40" s="80"/>
      <c r="G40" s="81">
        <f>G41</f>
        <v>60256.6</v>
      </c>
      <c r="H40" s="81">
        <f t="shared" ref="H40:I40" si="10">H41</f>
        <v>57725</v>
      </c>
      <c r="I40" s="81">
        <f t="shared" si="10"/>
        <v>57725</v>
      </c>
    </row>
    <row r="41" spans="1:9" s="136" customFormat="1" ht="12.75" customHeight="1" x14ac:dyDescent="0.2">
      <c r="A41" s="65" t="s">
        <v>275</v>
      </c>
      <c r="B41" s="66" t="s">
        <v>362</v>
      </c>
      <c r="C41" s="66" t="s">
        <v>69</v>
      </c>
      <c r="D41" s="66" t="s">
        <v>86</v>
      </c>
      <c r="E41" s="66" t="s">
        <v>191</v>
      </c>
      <c r="F41" s="66"/>
      <c r="G41" s="67">
        <f>G42+G57+G60</f>
        <v>60256.6</v>
      </c>
      <c r="H41" s="67">
        <f t="shared" ref="H41:I41" si="11">H42+H57+H60</f>
        <v>57725</v>
      </c>
      <c r="I41" s="67">
        <f t="shared" si="11"/>
        <v>57725</v>
      </c>
    </row>
    <row r="42" spans="1:9" s="136" customFormat="1" ht="12.75" customHeight="1" x14ac:dyDescent="0.2">
      <c r="A42" s="96" t="s">
        <v>432</v>
      </c>
      <c r="B42" s="92" t="s">
        <v>362</v>
      </c>
      <c r="C42" s="92" t="s">
        <v>69</v>
      </c>
      <c r="D42" s="92" t="s">
        <v>86</v>
      </c>
      <c r="E42" s="92" t="s">
        <v>191</v>
      </c>
      <c r="F42" s="80"/>
      <c r="G42" s="97">
        <f>G43+G50</f>
        <v>54256.6</v>
      </c>
      <c r="H42" s="97">
        <f t="shared" ref="H42:I42" si="12">H43+H50</f>
        <v>55725</v>
      </c>
      <c r="I42" s="97">
        <f t="shared" si="12"/>
        <v>55725</v>
      </c>
    </row>
    <row r="43" spans="1:9" s="136" customFormat="1" ht="24" customHeight="1" x14ac:dyDescent="0.2">
      <c r="A43" s="65" t="s">
        <v>474</v>
      </c>
      <c r="B43" s="66" t="s">
        <v>362</v>
      </c>
      <c r="C43" s="66" t="s">
        <v>69</v>
      </c>
      <c r="D43" s="66" t="s">
        <v>86</v>
      </c>
      <c r="E43" s="66" t="s">
        <v>292</v>
      </c>
      <c r="F43" s="66"/>
      <c r="G43" s="67">
        <f>G44+G46+G48</f>
        <v>45811.6</v>
      </c>
      <c r="H43" s="67">
        <f t="shared" ref="H43:I43" si="13">H44+H46+H48</f>
        <v>47280</v>
      </c>
      <c r="I43" s="67">
        <f t="shared" si="13"/>
        <v>47280</v>
      </c>
    </row>
    <row r="44" spans="1:9" s="136" customFormat="1" ht="36" x14ac:dyDescent="0.2">
      <c r="A44" s="74" t="s">
        <v>72</v>
      </c>
      <c r="B44" s="75" t="s">
        <v>362</v>
      </c>
      <c r="C44" s="75" t="s">
        <v>69</v>
      </c>
      <c r="D44" s="75" t="s">
        <v>86</v>
      </c>
      <c r="E44" s="75" t="s">
        <v>292</v>
      </c>
      <c r="F44" s="75" t="s">
        <v>73</v>
      </c>
      <c r="G44" s="76">
        <f>G45</f>
        <v>35731.599999999999</v>
      </c>
      <c r="H44" s="76">
        <f t="shared" ref="H44:I44" si="14">H45</f>
        <v>37200</v>
      </c>
      <c r="I44" s="76">
        <f t="shared" si="14"/>
        <v>37200</v>
      </c>
    </row>
    <row r="45" spans="1:9" s="136" customFormat="1" x14ac:dyDescent="0.2">
      <c r="A45" s="74" t="s">
        <v>433</v>
      </c>
      <c r="B45" s="75" t="s">
        <v>362</v>
      </c>
      <c r="C45" s="75" t="s">
        <v>69</v>
      </c>
      <c r="D45" s="75" t="s">
        <v>86</v>
      </c>
      <c r="E45" s="75" t="s">
        <v>292</v>
      </c>
      <c r="F45" s="75" t="s">
        <v>434</v>
      </c>
      <c r="G45" s="76">
        <f>27850+100+8400-618.4</f>
        <v>35731.599999999999</v>
      </c>
      <c r="H45" s="76">
        <v>37200</v>
      </c>
      <c r="I45" s="76">
        <v>37200</v>
      </c>
    </row>
    <row r="46" spans="1:9" s="136" customFormat="1" ht="12.75" customHeight="1" x14ac:dyDescent="0.2">
      <c r="A46" s="74" t="s">
        <v>495</v>
      </c>
      <c r="B46" s="75" t="s">
        <v>362</v>
      </c>
      <c r="C46" s="75" t="s">
        <v>69</v>
      </c>
      <c r="D46" s="75" t="s">
        <v>86</v>
      </c>
      <c r="E46" s="75" t="s">
        <v>292</v>
      </c>
      <c r="F46" s="75" t="s">
        <v>77</v>
      </c>
      <c r="G46" s="76">
        <f>G47</f>
        <v>9830</v>
      </c>
      <c r="H46" s="76">
        <f t="shared" ref="H46:I46" si="15">H47</f>
        <v>9830</v>
      </c>
      <c r="I46" s="76">
        <f t="shared" si="15"/>
        <v>9830</v>
      </c>
    </row>
    <row r="47" spans="1:9" s="136" customFormat="1" x14ac:dyDescent="0.2">
      <c r="A47" s="74" t="s">
        <v>78</v>
      </c>
      <c r="B47" s="75" t="s">
        <v>362</v>
      </c>
      <c r="C47" s="75" t="s">
        <v>69</v>
      </c>
      <c r="D47" s="75" t="s">
        <v>86</v>
      </c>
      <c r="E47" s="75" t="s">
        <v>292</v>
      </c>
      <c r="F47" s="75" t="s">
        <v>79</v>
      </c>
      <c r="G47" s="76">
        <f>8830+1000</f>
        <v>9830</v>
      </c>
      <c r="H47" s="76">
        <f>8830+1000</f>
        <v>9830</v>
      </c>
      <c r="I47" s="76">
        <f>8830+1000</f>
        <v>9830</v>
      </c>
    </row>
    <row r="48" spans="1:9" s="136" customFormat="1" ht="12.75" customHeight="1" x14ac:dyDescent="0.2">
      <c r="A48" s="74" t="s">
        <v>80</v>
      </c>
      <c r="B48" s="75" t="s">
        <v>362</v>
      </c>
      <c r="C48" s="75" t="s">
        <v>69</v>
      </c>
      <c r="D48" s="75" t="s">
        <v>86</v>
      </c>
      <c r="E48" s="75" t="s">
        <v>292</v>
      </c>
      <c r="F48" s="75" t="s">
        <v>81</v>
      </c>
      <c r="G48" s="76">
        <f>G49</f>
        <v>250</v>
      </c>
      <c r="H48" s="76">
        <f t="shared" ref="H48:I48" si="16">H49</f>
        <v>250</v>
      </c>
      <c r="I48" s="76">
        <f t="shared" si="16"/>
        <v>250</v>
      </c>
    </row>
    <row r="49" spans="1:9" s="136" customFormat="1" ht="12.75" customHeight="1" x14ac:dyDescent="0.2">
      <c r="A49" s="74" t="s">
        <v>453</v>
      </c>
      <c r="B49" s="75" t="s">
        <v>362</v>
      </c>
      <c r="C49" s="75" t="s">
        <v>69</v>
      </c>
      <c r="D49" s="75" t="s">
        <v>86</v>
      </c>
      <c r="E49" s="75" t="s">
        <v>292</v>
      </c>
      <c r="F49" s="75" t="s">
        <v>82</v>
      </c>
      <c r="G49" s="76">
        <v>250</v>
      </c>
      <c r="H49" s="76">
        <v>250</v>
      </c>
      <c r="I49" s="76">
        <v>250</v>
      </c>
    </row>
    <row r="50" spans="1:9" s="136" customFormat="1" ht="12.75" customHeight="1" x14ac:dyDescent="0.2">
      <c r="A50" s="65" t="s">
        <v>558</v>
      </c>
      <c r="B50" s="66" t="s">
        <v>362</v>
      </c>
      <c r="C50" s="66" t="s">
        <v>69</v>
      </c>
      <c r="D50" s="66" t="s">
        <v>86</v>
      </c>
      <c r="E50" s="66" t="s">
        <v>297</v>
      </c>
      <c r="F50" s="66"/>
      <c r="G50" s="67">
        <f>G51+G53+G55</f>
        <v>8445</v>
      </c>
      <c r="H50" s="67">
        <f t="shared" ref="H50:I50" si="17">H51+H53+H55</f>
        <v>8445</v>
      </c>
      <c r="I50" s="67">
        <f t="shared" si="17"/>
        <v>8445</v>
      </c>
    </row>
    <row r="51" spans="1:9" s="136" customFormat="1" ht="36" x14ac:dyDescent="0.2">
      <c r="A51" s="74" t="s">
        <v>72</v>
      </c>
      <c r="B51" s="75" t="s">
        <v>362</v>
      </c>
      <c r="C51" s="75" t="s">
        <v>69</v>
      </c>
      <c r="D51" s="75" t="s">
        <v>86</v>
      </c>
      <c r="E51" s="75" t="s">
        <v>297</v>
      </c>
      <c r="F51" s="75" t="s">
        <v>73</v>
      </c>
      <c r="G51" s="76">
        <f>G52</f>
        <v>8115</v>
      </c>
      <c r="H51" s="76">
        <f t="shared" ref="H51:I51" si="18">H52</f>
        <v>8115</v>
      </c>
      <c r="I51" s="76">
        <f t="shared" si="18"/>
        <v>8115</v>
      </c>
    </row>
    <row r="52" spans="1:9" s="136" customFormat="1" ht="12.75" customHeight="1" x14ac:dyDescent="0.2">
      <c r="A52" s="74" t="s">
        <v>433</v>
      </c>
      <c r="B52" s="75" t="s">
        <v>362</v>
      </c>
      <c r="C52" s="75" t="s">
        <v>69</v>
      </c>
      <c r="D52" s="75" t="s">
        <v>86</v>
      </c>
      <c r="E52" s="75" t="s">
        <v>297</v>
      </c>
      <c r="F52" s="75" t="s">
        <v>434</v>
      </c>
      <c r="G52" s="76">
        <v>8115</v>
      </c>
      <c r="H52" s="76">
        <v>8115</v>
      </c>
      <c r="I52" s="76">
        <v>8115</v>
      </c>
    </row>
    <row r="53" spans="1:9" s="136" customFormat="1" ht="12.75" customHeight="1" x14ac:dyDescent="0.2">
      <c r="A53" s="74" t="s">
        <v>495</v>
      </c>
      <c r="B53" s="75" t="s">
        <v>362</v>
      </c>
      <c r="C53" s="75" t="s">
        <v>69</v>
      </c>
      <c r="D53" s="75" t="s">
        <v>86</v>
      </c>
      <c r="E53" s="75" t="s">
        <v>297</v>
      </c>
      <c r="F53" s="75" t="s">
        <v>77</v>
      </c>
      <c r="G53" s="76">
        <f>G54</f>
        <v>315</v>
      </c>
      <c r="H53" s="76">
        <f t="shared" ref="H53:I53" si="19">H54</f>
        <v>315</v>
      </c>
      <c r="I53" s="76">
        <f t="shared" si="19"/>
        <v>315</v>
      </c>
    </row>
    <row r="54" spans="1:9" s="136" customFormat="1" x14ac:dyDescent="0.2">
      <c r="A54" s="74" t="s">
        <v>78</v>
      </c>
      <c r="B54" s="75" t="s">
        <v>362</v>
      </c>
      <c r="C54" s="75" t="s">
        <v>69</v>
      </c>
      <c r="D54" s="75" t="s">
        <v>86</v>
      </c>
      <c r="E54" s="75" t="s">
        <v>297</v>
      </c>
      <c r="F54" s="75" t="s">
        <v>79</v>
      </c>
      <c r="G54" s="76">
        <v>315</v>
      </c>
      <c r="H54" s="76">
        <v>315</v>
      </c>
      <c r="I54" s="76">
        <v>315</v>
      </c>
    </row>
    <row r="55" spans="1:9" s="136" customFormat="1" ht="12.75" customHeight="1" x14ac:dyDescent="0.2">
      <c r="A55" s="74" t="s">
        <v>80</v>
      </c>
      <c r="B55" s="75" t="s">
        <v>362</v>
      </c>
      <c r="C55" s="75" t="s">
        <v>69</v>
      </c>
      <c r="D55" s="75" t="s">
        <v>86</v>
      </c>
      <c r="E55" s="75" t="s">
        <v>297</v>
      </c>
      <c r="F55" s="75" t="s">
        <v>81</v>
      </c>
      <c r="G55" s="76">
        <f>G56</f>
        <v>15</v>
      </c>
      <c r="H55" s="76">
        <f t="shared" ref="H55:I55" si="20">H56</f>
        <v>15</v>
      </c>
      <c r="I55" s="76">
        <f t="shared" si="20"/>
        <v>15</v>
      </c>
    </row>
    <row r="56" spans="1:9" s="136" customFormat="1" ht="12.75" customHeight="1" x14ac:dyDescent="0.2">
      <c r="A56" s="74" t="s">
        <v>453</v>
      </c>
      <c r="B56" s="75" t="s">
        <v>362</v>
      </c>
      <c r="C56" s="75" t="s">
        <v>69</v>
      </c>
      <c r="D56" s="75" t="s">
        <v>86</v>
      </c>
      <c r="E56" s="75" t="s">
        <v>297</v>
      </c>
      <c r="F56" s="75" t="s">
        <v>82</v>
      </c>
      <c r="G56" s="76">
        <v>15</v>
      </c>
      <c r="H56" s="76">
        <v>15</v>
      </c>
      <c r="I56" s="76">
        <v>15</v>
      </c>
    </row>
    <row r="57" spans="1:9" s="136" customFormat="1" ht="24" customHeight="1" x14ac:dyDescent="0.2">
      <c r="A57" s="65" t="s">
        <v>117</v>
      </c>
      <c r="B57" s="66" t="s">
        <v>362</v>
      </c>
      <c r="C57" s="66" t="s">
        <v>69</v>
      </c>
      <c r="D57" s="66" t="s">
        <v>86</v>
      </c>
      <c r="E57" s="66" t="s">
        <v>559</v>
      </c>
      <c r="F57" s="66"/>
      <c r="G57" s="67">
        <f>G58</f>
        <v>4000</v>
      </c>
      <c r="H57" s="87">
        <f t="shared" ref="H57:I58" si="21">H58</f>
        <v>0</v>
      </c>
      <c r="I57" s="87">
        <f t="shared" si="21"/>
        <v>0</v>
      </c>
    </row>
    <row r="58" spans="1:9" s="136" customFormat="1" ht="12.75" customHeight="1" x14ac:dyDescent="0.2">
      <c r="A58" s="74" t="s">
        <v>80</v>
      </c>
      <c r="B58" s="75" t="s">
        <v>362</v>
      </c>
      <c r="C58" s="75" t="s">
        <v>69</v>
      </c>
      <c r="D58" s="75" t="s">
        <v>86</v>
      </c>
      <c r="E58" s="75" t="s">
        <v>559</v>
      </c>
      <c r="F58" s="75" t="s">
        <v>81</v>
      </c>
      <c r="G58" s="76">
        <f>G59</f>
        <v>4000</v>
      </c>
      <c r="H58" s="88">
        <f t="shared" si="21"/>
        <v>0</v>
      </c>
      <c r="I58" s="88">
        <f t="shared" si="21"/>
        <v>0</v>
      </c>
    </row>
    <row r="59" spans="1:9" s="136" customFormat="1" ht="12.75" customHeight="1" x14ac:dyDescent="0.2">
      <c r="A59" s="74" t="s">
        <v>453</v>
      </c>
      <c r="B59" s="75" t="s">
        <v>362</v>
      </c>
      <c r="C59" s="75" t="s">
        <v>69</v>
      </c>
      <c r="D59" s="75" t="s">
        <v>86</v>
      </c>
      <c r="E59" s="75" t="s">
        <v>559</v>
      </c>
      <c r="F59" s="75" t="s">
        <v>82</v>
      </c>
      <c r="G59" s="76">
        <v>4000</v>
      </c>
      <c r="H59" s="88">
        <v>0</v>
      </c>
      <c r="I59" s="88">
        <v>0</v>
      </c>
    </row>
    <row r="60" spans="1:9" s="136" customFormat="1" ht="12.75" customHeight="1" x14ac:dyDescent="0.2">
      <c r="A60" s="65" t="s">
        <v>289</v>
      </c>
      <c r="B60" s="66" t="s">
        <v>362</v>
      </c>
      <c r="C60" s="66" t="s">
        <v>69</v>
      </c>
      <c r="D60" s="66" t="s">
        <v>86</v>
      </c>
      <c r="E60" s="95" t="s">
        <v>560</v>
      </c>
      <c r="F60" s="66"/>
      <c r="G60" s="87">
        <f>G61</f>
        <v>2000</v>
      </c>
      <c r="H60" s="87">
        <f t="shared" ref="H60:I60" si="22">H61</f>
        <v>2000</v>
      </c>
      <c r="I60" s="87">
        <f t="shared" si="22"/>
        <v>2000</v>
      </c>
    </row>
    <row r="61" spans="1:9" s="136" customFormat="1" ht="12.75" customHeight="1" x14ac:dyDescent="0.2">
      <c r="A61" s="74" t="s">
        <v>80</v>
      </c>
      <c r="B61" s="75" t="s">
        <v>362</v>
      </c>
      <c r="C61" s="75" t="s">
        <v>69</v>
      </c>
      <c r="D61" s="75" t="s">
        <v>86</v>
      </c>
      <c r="E61" s="85" t="s">
        <v>560</v>
      </c>
      <c r="F61" s="75" t="s">
        <v>81</v>
      </c>
      <c r="G61" s="88">
        <f>G62+G63</f>
        <v>2000</v>
      </c>
      <c r="H61" s="88">
        <f t="shared" ref="H61:I61" si="23">H62+H63</f>
        <v>2000</v>
      </c>
      <c r="I61" s="88">
        <f t="shared" si="23"/>
        <v>2000</v>
      </c>
    </row>
    <row r="62" spans="1:9" s="136" customFormat="1" ht="12.75" customHeight="1" x14ac:dyDescent="0.2">
      <c r="A62" s="74" t="s">
        <v>134</v>
      </c>
      <c r="B62" s="75" t="s">
        <v>362</v>
      </c>
      <c r="C62" s="75" t="s">
        <v>69</v>
      </c>
      <c r="D62" s="75" t="s">
        <v>86</v>
      </c>
      <c r="E62" s="85" t="s">
        <v>560</v>
      </c>
      <c r="F62" s="75" t="s">
        <v>137</v>
      </c>
      <c r="G62" s="88">
        <v>1950</v>
      </c>
      <c r="H62" s="88">
        <v>1950</v>
      </c>
      <c r="I62" s="88">
        <v>1950</v>
      </c>
    </row>
    <row r="63" spans="1:9" s="136" customFormat="1" ht="12.75" customHeight="1" x14ac:dyDescent="0.2">
      <c r="A63" s="74" t="s">
        <v>453</v>
      </c>
      <c r="B63" s="75" t="s">
        <v>362</v>
      </c>
      <c r="C63" s="75" t="s">
        <v>69</v>
      </c>
      <c r="D63" s="75" t="s">
        <v>86</v>
      </c>
      <c r="E63" s="85" t="s">
        <v>560</v>
      </c>
      <c r="F63" s="75" t="s">
        <v>82</v>
      </c>
      <c r="G63" s="88">
        <v>50</v>
      </c>
      <c r="H63" s="88">
        <v>50</v>
      </c>
      <c r="I63" s="88">
        <v>50</v>
      </c>
    </row>
    <row r="64" spans="1:9" s="136" customFormat="1" ht="14.25" customHeight="1" x14ac:dyDescent="0.2">
      <c r="A64" s="78" t="s">
        <v>561</v>
      </c>
      <c r="B64" s="69" t="s">
        <v>362</v>
      </c>
      <c r="C64" s="69" t="s">
        <v>69</v>
      </c>
      <c r="D64" s="69" t="s">
        <v>86</v>
      </c>
      <c r="E64" s="99" t="s">
        <v>194</v>
      </c>
      <c r="F64" s="100"/>
      <c r="G64" s="70">
        <f>G65+G87</f>
        <v>38923</v>
      </c>
      <c r="H64" s="70">
        <f t="shared" ref="H64:I64" si="24">H65+H87</f>
        <v>38011</v>
      </c>
      <c r="I64" s="70">
        <f t="shared" si="24"/>
        <v>37037</v>
      </c>
    </row>
    <row r="65" spans="1:9" s="136" customFormat="1" ht="27" customHeight="1" x14ac:dyDescent="0.2">
      <c r="A65" s="101" t="s">
        <v>53</v>
      </c>
      <c r="B65" s="69" t="s">
        <v>362</v>
      </c>
      <c r="C65" s="69" t="s">
        <v>69</v>
      </c>
      <c r="D65" s="69" t="s">
        <v>86</v>
      </c>
      <c r="E65" s="102" t="s">
        <v>155</v>
      </c>
      <c r="F65" s="100"/>
      <c r="G65" s="70">
        <f>G66+G69+G72+G75+G78+G81+G84</f>
        <v>37173</v>
      </c>
      <c r="H65" s="70">
        <f t="shared" ref="H65:I65" si="25">H66+H69+H72+H75+H78+H81+H84</f>
        <v>36461</v>
      </c>
      <c r="I65" s="70">
        <f t="shared" si="25"/>
        <v>36887</v>
      </c>
    </row>
    <row r="66" spans="1:9" s="136" customFormat="1" ht="12.75" customHeight="1" x14ac:dyDescent="0.2">
      <c r="A66" s="94" t="s">
        <v>562</v>
      </c>
      <c r="B66" s="66" t="s">
        <v>362</v>
      </c>
      <c r="C66" s="66" t="s">
        <v>69</v>
      </c>
      <c r="D66" s="66" t="s">
        <v>86</v>
      </c>
      <c r="E66" s="95" t="s">
        <v>563</v>
      </c>
      <c r="F66" s="103"/>
      <c r="G66" s="67">
        <f>G67</f>
        <v>2300</v>
      </c>
      <c r="H66" s="67">
        <f t="shared" ref="H66:I67" si="26">H67</f>
        <v>2335</v>
      </c>
      <c r="I66" s="67">
        <f t="shared" si="26"/>
        <v>2425</v>
      </c>
    </row>
    <row r="67" spans="1:9" s="136" customFormat="1" ht="12.75" customHeight="1" x14ac:dyDescent="0.2">
      <c r="A67" s="74" t="s">
        <v>495</v>
      </c>
      <c r="B67" s="75" t="s">
        <v>362</v>
      </c>
      <c r="C67" s="75" t="s">
        <v>69</v>
      </c>
      <c r="D67" s="75" t="s">
        <v>86</v>
      </c>
      <c r="E67" s="85" t="s">
        <v>563</v>
      </c>
      <c r="F67" s="90">
        <v>200</v>
      </c>
      <c r="G67" s="76">
        <f>G68</f>
        <v>2300</v>
      </c>
      <c r="H67" s="76">
        <f t="shared" si="26"/>
        <v>2335</v>
      </c>
      <c r="I67" s="76">
        <f t="shared" si="26"/>
        <v>2425</v>
      </c>
    </row>
    <row r="68" spans="1:9" s="136" customFormat="1" x14ac:dyDescent="0.2">
      <c r="A68" s="74" t="s">
        <v>78</v>
      </c>
      <c r="B68" s="75" t="s">
        <v>362</v>
      </c>
      <c r="C68" s="75" t="s">
        <v>69</v>
      </c>
      <c r="D68" s="75" t="s">
        <v>86</v>
      </c>
      <c r="E68" s="85" t="s">
        <v>563</v>
      </c>
      <c r="F68" s="90">
        <v>240</v>
      </c>
      <c r="G68" s="76">
        <v>2300</v>
      </c>
      <c r="H68" s="76">
        <v>2335</v>
      </c>
      <c r="I68" s="76">
        <v>2425</v>
      </c>
    </row>
    <row r="69" spans="1:9" s="136" customFormat="1" ht="24" customHeight="1" x14ac:dyDescent="0.2">
      <c r="A69" s="94" t="s">
        <v>564</v>
      </c>
      <c r="B69" s="66" t="s">
        <v>362</v>
      </c>
      <c r="C69" s="66" t="s">
        <v>69</v>
      </c>
      <c r="D69" s="66" t="s">
        <v>86</v>
      </c>
      <c r="E69" s="95" t="s">
        <v>565</v>
      </c>
      <c r="F69" s="90"/>
      <c r="G69" s="67">
        <f>G70</f>
        <v>900</v>
      </c>
      <c r="H69" s="67">
        <f t="shared" ref="H69:I70" si="27">H70</f>
        <v>945</v>
      </c>
      <c r="I69" s="67">
        <f t="shared" si="27"/>
        <v>993</v>
      </c>
    </row>
    <row r="70" spans="1:9" s="136" customFormat="1" ht="12.75" customHeight="1" x14ac:dyDescent="0.2">
      <c r="A70" s="74" t="s">
        <v>495</v>
      </c>
      <c r="B70" s="75" t="s">
        <v>362</v>
      </c>
      <c r="C70" s="75" t="s">
        <v>69</v>
      </c>
      <c r="D70" s="75" t="s">
        <v>86</v>
      </c>
      <c r="E70" s="85" t="s">
        <v>565</v>
      </c>
      <c r="F70" s="90">
        <v>200</v>
      </c>
      <c r="G70" s="76">
        <f>G71</f>
        <v>900</v>
      </c>
      <c r="H70" s="76">
        <f t="shared" si="27"/>
        <v>945</v>
      </c>
      <c r="I70" s="76">
        <f t="shared" si="27"/>
        <v>993</v>
      </c>
    </row>
    <row r="71" spans="1:9" s="136" customFormat="1" x14ac:dyDescent="0.2">
      <c r="A71" s="74" t="s">
        <v>78</v>
      </c>
      <c r="B71" s="75" t="s">
        <v>362</v>
      </c>
      <c r="C71" s="75" t="s">
        <v>69</v>
      </c>
      <c r="D71" s="75" t="s">
        <v>86</v>
      </c>
      <c r="E71" s="85" t="s">
        <v>565</v>
      </c>
      <c r="F71" s="90">
        <v>240</v>
      </c>
      <c r="G71" s="76">
        <v>900</v>
      </c>
      <c r="H71" s="76">
        <v>945</v>
      </c>
      <c r="I71" s="76">
        <v>993</v>
      </c>
    </row>
    <row r="72" spans="1:9" s="136" customFormat="1" ht="24" customHeight="1" x14ac:dyDescent="0.2">
      <c r="A72" s="94" t="s">
        <v>567</v>
      </c>
      <c r="B72" s="66" t="s">
        <v>362</v>
      </c>
      <c r="C72" s="66" t="s">
        <v>69</v>
      </c>
      <c r="D72" s="66" t="s">
        <v>86</v>
      </c>
      <c r="E72" s="95" t="s">
        <v>566</v>
      </c>
      <c r="F72" s="90"/>
      <c r="G72" s="67">
        <f>G73</f>
        <v>4160</v>
      </c>
      <c r="H72" s="67">
        <f t="shared" ref="H72:I73" si="28">H73</f>
        <v>4368</v>
      </c>
      <c r="I72" s="67">
        <f t="shared" si="28"/>
        <v>4587</v>
      </c>
    </row>
    <row r="73" spans="1:9" s="136" customFormat="1" ht="12.75" customHeight="1" x14ac:dyDescent="0.2">
      <c r="A73" s="74" t="s">
        <v>495</v>
      </c>
      <c r="B73" s="75" t="s">
        <v>362</v>
      </c>
      <c r="C73" s="75" t="s">
        <v>69</v>
      </c>
      <c r="D73" s="75" t="s">
        <v>86</v>
      </c>
      <c r="E73" s="85" t="s">
        <v>566</v>
      </c>
      <c r="F73" s="90">
        <v>200</v>
      </c>
      <c r="G73" s="76">
        <f>G74</f>
        <v>4160</v>
      </c>
      <c r="H73" s="76">
        <f t="shared" si="28"/>
        <v>4368</v>
      </c>
      <c r="I73" s="76">
        <f t="shared" si="28"/>
        <v>4587</v>
      </c>
    </row>
    <row r="74" spans="1:9" s="136" customFormat="1" x14ac:dyDescent="0.2">
      <c r="A74" s="74" t="s">
        <v>78</v>
      </c>
      <c r="B74" s="75" t="s">
        <v>362</v>
      </c>
      <c r="C74" s="75" t="s">
        <v>69</v>
      </c>
      <c r="D74" s="75" t="s">
        <v>86</v>
      </c>
      <c r="E74" s="85" t="s">
        <v>566</v>
      </c>
      <c r="F74" s="90">
        <v>240</v>
      </c>
      <c r="G74" s="76">
        <v>4160</v>
      </c>
      <c r="H74" s="76">
        <v>4368</v>
      </c>
      <c r="I74" s="76">
        <v>4587</v>
      </c>
    </row>
    <row r="75" spans="1:9" s="136" customFormat="1" ht="24" customHeight="1" x14ac:dyDescent="0.2">
      <c r="A75" s="94" t="s">
        <v>568</v>
      </c>
      <c r="B75" s="66" t="s">
        <v>362</v>
      </c>
      <c r="C75" s="66" t="s">
        <v>69</v>
      </c>
      <c r="D75" s="66" t="s">
        <v>86</v>
      </c>
      <c r="E75" s="95" t="s">
        <v>569</v>
      </c>
      <c r="F75" s="90"/>
      <c r="G75" s="67">
        <f>G76</f>
        <v>2431</v>
      </c>
      <c r="H75" s="67">
        <f t="shared" ref="H75:I76" si="29">H76</f>
        <v>2431</v>
      </c>
      <c r="I75" s="67">
        <f t="shared" si="29"/>
        <v>2500</v>
      </c>
    </row>
    <row r="76" spans="1:9" s="136" customFormat="1" ht="12.75" customHeight="1" x14ac:dyDescent="0.2">
      <c r="A76" s="74" t="s">
        <v>495</v>
      </c>
      <c r="B76" s="75" t="s">
        <v>362</v>
      </c>
      <c r="C76" s="75" t="s">
        <v>69</v>
      </c>
      <c r="D76" s="75" t="s">
        <v>86</v>
      </c>
      <c r="E76" s="85" t="s">
        <v>569</v>
      </c>
      <c r="F76" s="90">
        <v>200</v>
      </c>
      <c r="G76" s="76">
        <f>G77</f>
        <v>2431</v>
      </c>
      <c r="H76" s="76">
        <f t="shared" si="29"/>
        <v>2431</v>
      </c>
      <c r="I76" s="76">
        <f t="shared" si="29"/>
        <v>2500</v>
      </c>
    </row>
    <row r="77" spans="1:9" s="136" customFormat="1" x14ac:dyDescent="0.2">
      <c r="A77" s="74" t="s">
        <v>78</v>
      </c>
      <c r="B77" s="75" t="s">
        <v>362</v>
      </c>
      <c r="C77" s="75" t="s">
        <v>69</v>
      </c>
      <c r="D77" s="75" t="s">
        <v>86</v>
      </c>
      <c r="E77" s="85" t="s">
        <v>569</v>
      </c>
      <c r="F77" s="90">
        <v>240</v>
      </c>
      <c r="G77" s="76">
        <v>2431</v>
      </c>
      <c r="H77" s="76">
        <v>2431</v>
      </c>
      <c r="I77" s="76">
        <v>2500</v>
      </c>
    </row>
    <row r="78" spans="1:9" s="136" customFormat="1" ht="12.75" customHeight="1" x14ac:dyDescent="0.2">
      <c r="A78" s="94" t="s">
        <v>227</v>
      </c>
      <c r="B78" s="66" t="s">
        <v>362</v>
      </c>
      <c r="C78" s="66" t="s">
        <v>69</v>
      </c>
      <c r="D78" s="66" t="s">
        <v>86</v>
      </c>
      <c r="E78" s="95" t="s">
        <v>570</v>
      </c>
      <c r="F78" s="90"/>
      <c r="G78" s="87">
        <f>G79</f>
        <v>2000</v>
      </c>
      <c r="H78" s="87">
        <f t="shared" ref="H78:I79" si="30">H79</f>
        <v>1000</v>
      </c>
      <c r="I78" s="87">
        <f t="shared" si="30"/>
        <v>1000</v>
      </c>
    </row>
    <row r="79" spans="1:9" s="136" customFormat="1" ht="12.75" customHeight="1" x14ac:dyDescent="0.2">
      <c r="A79" s="74" t="s">
        <v>495</v>
      </c>
      <c r="B79" s="75" t="s">
        <v>362</v>
      </c>
      <c r="C79" s="75" t="s">
        <v>69</v>
      </c>
      <c r="D79" s="75" t="s">
        <v>86</v>
      </c>
      <c r="E79" s="85" t="s">
        <v>570</v>
      </c>
      <c r="F79" s="90">
        <v>200</v>
      </c>
      <c r="G79" s="88">
        <f>G80</f>
        <v>2000</v>
      </c>
      <c r="H79" s="88">
        <f t="shared" si="30"/>
        <v>1000</v>
      </c>
      <c r="I79" s="88">
        <f t="shared" si="30"/>
        <v>1000</v>
      </c>
    </row>
    <row r="80" spans="1:9" s="136" customFormat="1" x14ac:dyDescent="0.2">
      <c r="A80" s="74" t="s">
        <v>78</v>
      </c>
      <c r="B80" s="75" t="s">
        <v>362</v>
      </c>
      <c r="C80" s="75" t="s">
        <v>69</v>
      </c>
      <c r="D80" s="75" t="s">
        <v>86</v>
      </c>
      <c r="E80" s="85" t="s">
        <v>570</v>
      </c>
      <c r="F80" s="90">
        <v>240</v>
      </c>
      <c r="G80" s="88">
        <v>2000</v>
      </c>
      <c r="H80" s="88">
        <v>1000</v>
      </c>
      <c r="I80" s="88">
        <v>1000</v>
      </c>
    </row>
    <row r="81" spans="1:9" s="136" customFormat="1" ht="24" x14ac:dyDescent="0.2">
      <c r="A81" s="94" t="s">
        <v>475</v>
      </c>
      <c r="B81" s="66" t="s">
        <v>362</v>
      </c>
      <c r="C81" s="66" t="s">
        <v>69</v>
      </c>
      <c r="D81" s="66" t="s">
        <v>86</v>
      </c>
      <c r="E81" s="95" t="s">
        <v>571</v>
      </c>
      <c r="F81" s="90"/>
      <c r="G81" s="67">
        <f>G82</f>
        <v>7140</v>
      </c>
      <c r="H81" s="67">
        <f t="shared" ref="H81:I82" si="31">H82</f>
        <v>7140</v>
      </c>
      <c r="I81" s="67">
        <f t="shared" si="31"/>
        <v>7140</v>
      </c>
    </row>
    <row r="82" spans="1:9" s="136" customFormat="1" ht="12.75" customHeight="1" x14ac:dyDescent="0.2">
      <c r="A82" s="74" t="s">
        <v>495</v>
      </c>
      <c r="B82" s="75" t="s">
        <v>362</v>
      </c>
      <c r="C82" s="75" t="s">
        <v>69</v>
      </c>
      <c r="D82" s="75" t="s">
        <v>86</v>
      </c>
      <c r="E82" s="85" t="s">
        <v>571</v>
      </c>
      <c r="F82" s="90">
        <v>200</v>
      </c>
      <c r="G82" s="76">
        <f>G83</f>
        <v>7140</v>
      </c>
      <c r="H82" s="76">
        <f t="shared" si="31"/>
        <v>7140</v>
      </c>
      <c r="I82" s="76">
        <f t="shared" si="31"/>
        <v>7140</v>
      </c>
    </row>
    <row r="83" spans="1:9" s="136" customFormat="1" x14ac:dyDescent="0.2">
      <c r="A83" s="74" t="s">
        <v>78</v>
      </c>
      <c r="B83" s="75" t="s">
        <v>362</v>
      </c>
      <c r="C83" s="75" t="s">
        <v>69</v>
      </c>
      <c r="D83" s="75" t="s">
        <v>86</v>
      </c>
      <c r="E83" s="85" t="s">
        <v>571</v>
      </c>
      <c r="F83" s="90">
        <v>240</v>
      </c>
      <c r="G83" s="76">
        <v>7140</v>
      </c>
      <c r="H83" s="76">
        <v>7140</v>
      </c>
      <c r="I83" s="76">
        <v>7140</v>
      </c>
    </row>
    <row r="84" spans="1:9" s="136" customFormat="1" ht="24" x14ac:dyDescent="0.2">
      <c r="A84" s="65" t="s">
        <v>476</v>
      </c>
      <c r="B84" s="66" t="s">
        <v>362</v>
      </c>
      <c r="C84" s="66" t="s">
        <v>69</v>
      </c>
      <c r="D84" s="66" t="s">
        <v>86</v>
      </c>
      <c r="E84" s="95" t="s">
        <v>572</v>
      </c>
      <c r="F84" s="90"/>
      <c r="G84" s="67">
        <f>G85</f>
        <v>18242</v>
      </c>
      <c r="H84" s="67">
        <f t="shared" ref="H84:I85" si="32">H85</f>
        <v>18242</v>
      </c>
      <c r="I84" s="67">
        <f t="shared" si="32"/>
        <v>18242</v>
      </c>
    </row>
    <row r="85" spans="1:9" s="136" customFormat="1" ht="12.75" customHeight="1" x14ac:dyDescent="0.2">
      <c r="A85" s="74" t="s">
        <v>495</v>
      </c>
      <c r="B85" s="75" t="s">
        <v>362</v>
      </c>
      <c r="C85" s="75" t="s">
        <v>69</v>
      </c>
      <c r="D85" s="75" t="s">
        <v>86</v>
      </c>
      <c r="E85" s="85" t="s">
        <v>572</v>
      </c>
      <c r="F85" s="90">
        <v>200</v>
      </c>
      <c r="G85" s="76">
        <f>G86</f>
        <v>18242</v>
      </c>
      <c r="H85" s="76">
        <f t="shared" si="32"/>
        <v>18242</v>
      </c>
      <c r="I85" s="76">
        <f t="shared" si="32"/>
        <v>18242</v>
      </c>
    </row>
    <row r="86" spans="1:9" s="136" customFormat="1" x14ac:dyDescent="0.2">
      <c r="A86" s="74" t="s">
        <v>78</v>
      </c>
      <c r="B86" s="75" t="s">
        <v>362</v>
      </c>
      <c r="C86" s="75" t="s">
        <v>69</v>
      </c>
      <c r="D86" s="75" t="s">
        <v>86</v>
      </c>
      <c r="E86" s="85" t="s">
        <v>572</v>
      </c>
      <c r="F86" s="90">
        <v>240</v>
      </c>
      <c r="G86" s="76">
        <v>18242</v>
      </c>
      <c r="H86" s="76">
        <v>18242</v>
      </c>
      <c r="I86" s="76">
        <v>18242</v>
      </c>
    </row>
    <row r="87" spans="1:9" s="136" customFormat="1" ht="13.5" customHeight="1" x14ac:dyDescent="0.2">
      <c r="A87" s="78" t="s">
        <v>39</v>
      </c>
      <c r="B87" s="69" t="s">
        <v>362</v>
      </c>
      <c r="C87" s="69" t="s">
        <v>69</v>
      </c>
      <c r="D87" s="69" t="s">
        <v>86</v>
      </c>
      <c r="E87" s="102" t="s">
        <v>226</v>
      </c>
      <c r="F87" s="100"/>
      <c r="G87" s="70">
        <f>G88+G91+G94</f>
        <v>1750</v>
      </c>
      <c r="H87" s="70">
        <f t="shared" ref="H87:I87" si="33">H88+H91+H94</f>
        <v>1550</v>
      </c>
      <c r="I87" s="70">
        <f t="shared" si="33"/>
        <v>150</v>
      </c>
    </row>
    <row r="88" spans="1:9" s="136" customFormat="1" ht="12.75" customHeight="1" x14ac:dyDescent="0.2">
      <c r="A88" s="65" t="s">
        <v>573</v>
      </c>
      <c r="B88" s="66" t="s">
        <v>362</v>
      </c>
      <c r="C88" s="66" t="s">
        <v>69</v>
      </c>
      <c r="D88" s="66" t="s">
        <v>86</v>
      </c>
      <c r="E88" s="66" t="s">
        <v>477</v>
      </c>
      <c r="F88" s="103"/>
      <c r="G88" s="67">
        <f>G89</f>
        <v>150</v>
      </c>
      <c r="H88" s="67">
        <f t="shared" ref="H88:I89" si="34">H89</f>
        <v>150</v>
      </c>
      <c r="I88" s="67">
        <f t="shared" si="34"/>
        <v>150</v>
      </c>
    </row>
    <row r="89" spans="1:9" s="136" customFormat="1" ht="12.75" customHeight="1" x14ac:dyDescent="0.2">
      <c r="A89" s="74" t="s">
        <v>495</v>
      </c>
      <c r="B89" s="75" t="s">
        <v>362</v>
      </c>
      <c r="C89" s="75" t="s">
        <v>69</v>
      </c>
      <c r="D89" s="75" t="s">
        <v>86</v>
      </c>
      <c r="E89" s="85" t="s">
        <v>477</v>
      </c>
      <c r="F89" s="90">
        <v>200</v>
      </c>
      <c r="G89" s="76">
        <f>G90</f>
        <v>150</v>
      </c>
      <c r="H89" s="76">
        <f t="shared" si="34"/>
        <v>150</v>
      </c>
      <c r="I89" s="76">
        <f t="shared" si="34"/>
        <v>150</v>
      </c>
    </row>
    <row r="90" spans="1:9" s="136" customFormat="1" x14ac:dyDescent="0.2">
      <c r="A90" s="74" t="s">
        <v>78</v>
      </c>
      <c r="B90" s="75" t="s">
        <v>362</v>
      </c>
      <c r="C90" s="75" t="s">
        <v>69</v>
      </c>
      <c r="D90" s="75" t="s">
        <v>86</v>
      </c>
      <c r="E90" s="85" t="s">
        <v>477</v>
      </c>
      <c r="F90" s="90">
        <v>240</v>
      </c>
      <c r="G90" s="76">
        <v>150</v>
      </c>
      <c r="H90" s="76">
        <v>150</v>
      </c>
      <c r="I90" s="76">
        <v>150</v>
      </c>
    </row>
    <row r="91" spans="1:9" s="136" customFormat="1" ht="12.75" customHeight="1" x14ac:dyDescent="0.2">
      <c r="A91" s="65" t="s">
        <v>480</v>
      </c>
      <c r="B91" s="66" t="s">
        <v>362</v>
      </c>
      <c r="C91" s="66" t="s">
        <v>69</v>
      </c>
      <c r="D91" s="66" t="s">
        <v>86</v>
      </c>
      <c r="E91" s="95" t="s">
        <v>478</v>
      </c>
      <c r="F91" s="103"/>
      <c r="G91" s="67">
        <f>G92</f>
        <v>1600</v>
      </c>
      <c r="H91" s="87">
        <f t="shared" ref="H91:I92" si="35">H92</f>
        <v>0</v>
      </c>
      <c r="I91" s="87">
        <f t="shared" si="35"/>
        <v>0</v>
      </c>
    </row>
    <row r="92" spans="1:9" s="136" customFormat="1" ht="12.75" customHeight="1" x14ac:dyDescent="0.2">
      <c r="A92" s="74" t="s">
        <v>495</v>
      </c>
      <c r="B92" s="75" t="s">
        <v>362</v>
      </c>
      <c r="C92" s="75" t="s">
        <v>69</v>
      </c>
      <c r="D92" s="75" t="s">
        <v>86</v>
      </c>
      <c r="E92" s="85" t="s">
        <v>478</v>
      </c>
      <c r="F92" s="90">
        <v>200</v>
      </c>
      <c r="G92" s="76">
        <f>G93</f>
        <v>1600</v>
      </c>
      <c r="H92" s="88">
        <f t="shared" si="35"/>
        <v>0</v>
      </c>
      <c r="I92" s="88">
        <f t="shared" si="35"/>
        <v>0</v>
      </c>
    </row>
    <row r="93" spans="1:9" s="136" customFormat="1" x14ac:dyDescent="0.2">
      <c r="A93" s="74" t="s">
        <v>78</v>
      </c>
      <c r="B93" s="75" t="s">
        <v>362</v>
      </c>
      <c r="C93" s="75" t="s">
        <v>69</v>
      </c>
      <c r="D93" s="75" t="s">
        <v>86</v>
      </c>
      <c r="E93" s="85" t="s">
        <v>478</v>
      </c>
      <c r="F93" s="90">
        <v>240</v>
      </c>
      <c r="G93" s="76">
        <v>1600</v>
      </c>
      <c r="H93" s="88">
        <v>0</v>
      </c>
      <c r="I93" s="88">
        <v>0</v>
      </c>
    </row>
    <row r="94" spans="1:9" s="136" customFormat="1" ht="12.75" customHeight="1" x14ac:dyDescent="0.2">
      <c r="A94" s="65" t="s">
        <v>535</v>
      </c>
      <c r="B94" s="66" t="s">
        <v>362</v>
      </c>
      <c r="C94" s="66" t="s">
        <v>69</v>
      </c>
      <c r="D94" s="66" t="s">
        <v>86</v>
      </c>
      <c r="E94" s="95" t="s">
        <v>479</v>
      </c>
      <c r="F94" s="103"/>
      <c r="G94" s="87">
        <f>G95</f>
        <v>0</v>
      </c>
      <c r="H94" s="67">
        <f t="shared" ref="H94:I95" si="36">H95</f>
        <v>1400</v>
      </c>
      <c r="I94" s="87">
        <f t="shared" si="36"/>
        <v>0</v>
      </c>
    </row>
    <row r="95" spans="1:9" s="136" customFormat="1" ht="12.75" customHeight="1" x14ac:dyDescent="0.2">
      <c r="A95" s="74" t="s">
        <v>495</v>
      </c>
      <c r="B95" s="75" t="s">
        <v>362</v>
      </c>
      <c r="C95" s="75" t="s">
        <v>69</v>
      </c>
      <c r="D95" s="75" t="s">
        <v>86</v>
      </c>
      <c r="E95" s="85" t="s">
        <v>479</v>
      </c>
      <c r="F95" s="90">
        <v>200</v>
      </c>
      <c r="G95" s="88">
        <f>G96</f>
        <v>0</v>
      </c>
      <c r="H95" s="76">
        <f t="shared" si="36"/>
        <v>1400</v>
      </c>
      <c r="I95" s="88">
        <f t="shared" si="36"/>
        <v>0</v>
      </c>
    </row>
    <row r="96" spans="1:9" s="136" customFormat="1" x14ac:dyDescent="0.2">
      <c r="A96" s="74" t="s">
        <v>78</v>
      </c>
      <c r="B96" s="75" t="s">
        <v>362</v>
      </c>
      <c r="C96" s="75" t="s">
        <v>69</v>
      </c>
      <c r="D96" s="75" t="s">
        <v>86</v>
      </c>
      <c r="E96" s="85" t="s">
        <v>479</v>
      </c>
      <c r="F96" s="90">
        <v>240</v>
      </c>
      <c r="G96" s="88">
        <v>0</v>
      </c>
      <c r="H96" s="76">
        <v>1400</v>
      </c>
      <c r="I96" s="88">
        <v>0</v>
      </c>
    </row>
    <row r="97" spans="1:9" s="135" customFormat="1" ht="24" customHeight="1" x14ac:dyDescent="0.2">
      <c r="A97" s="79" t="s">
        <v>574</v>
      </c>
      <c r="B97" s="80" t="s">
        <v>362</v>
      </c>
      <c r="C97" s="80" t="s">
        <v>69</v>
      </c>
      <c r="D97" s="80" t="s">
        <v>86</v>
      </c>
      <c r="E97" s="84" t="s">
        <v>214</v>
      </c>
      <c r="F97" s="104"/>
      <c r="G97" s="89">
        <f>G98</f>
        <v>860</v>
      </c>
      <c r="H97" s="89">
        <f t="shared" ref="H97:I100" si="37">H98</f>
        <v>860</v>
      </c>
      <c r="I97" s="89">
        <f t="shared" si="37"/>
        <v>860</v>
      </c>
    </row>
    <row r="98" spans="1:9" s="135" customFormat="1" ht="24" customHeight="1" x14ac:dyDescent="0.2">
      <c r="A98" s="79" t="s">
        <v>481</v>
      </c>
      <c r="B98" s="80" t="s">
        <v>362</v>
      </c>
      <c r="C98" s="80" t="s">
        <v>69</v>
      </c>
      <c r="D98" s="80" t="s">
        <v>86</v>
      </c>
      <c r="E98" s="84" t="s">
        <v>482</v>
      </c>
      <c r="F98" s="104"/>
      <c r="G98" s="89">
        <f>G99</f>
        <v>860</v>
      </c>
      <c r="H98" s="89">
        <f t="shared" si="37"/>
        <v>860</v>
      </c>
      <c r="I98" s="89">
        <f t="shared" si="37"/>
        <v>860</v>
      </c>
    </row>
    <row r="99" spans="1:9" s="135" customFormat="1" ht="24" customHeight="1" x14ac:dyDescent="0.2">
      <c r="A99" s="65" t="s">
        <v>575</v>
      </c>
      <c r="B99" s="66" t="s">
        <v>362</v>
      </c>
      <c r="C99" s="66" t="s">
        <v>69</v>
      </c>
      <c r="D99" s="66" t="s">
        <v>86</v>
      </c>
      <c r="E99" s="95" t="s">
        <v>576</v>
      </c>
      <c r="F99" s="103"/>
      <c r="G99" s="87">
        <f>G100</f>
        <v>860</v>
      </c>
      <c r="H99" s="87">
        <f t="shared" si="37"/>
        <v>860</v>
      </c>
      <c r="I99" s="87">
        <f t="shared" si="37"/>
        <v>860</v>
      </c>
    </row>
    <row r="100" spans="1:9" s="135" customFormat="1" ht="12.75" customHeight="1" x14ac:dyDescent="0.2">
      <c r="A100" s="74" t="s">
        <v>495</v>
      </c>
      <c r="B100" s="75" t="s">
        <v>362</v>
      </c>
      <c r="C100" s="75" t="s">
        <v>69</v>
      </c>
      <c r="D100" s="75" t="s">
        <v>86</v>
      </c>
      <c r="E100" s="85" t="s">
        <v>576</v>
      </c>
      <c r="F100" s="90">
        <v>200</v>
      </c>
      <c r="G100" s="88">
        <f>G101</f>
        <v>860</v>
      </c>
      <c r="H100" s="88">
        <f t="shared" si="37"/>
        <v>860</v>
      </c>
      <c r="I100" s="88">
        <f t="shared" si="37"/>
        <v>860</v>
      </c>
    </row>
    <row r="101" spans="1:9" s="135" customFormat="1" x14ac:dyDescent="0.2">
      <c r="A101" s="74" t="s">
        <v>78</v>
      </c>
      <c r="B101" s="75" t="s">
        <v>362</v>
      </c>
      <c r="C101" s="75" t="s">
        <v>69</v>
      </c>
      <c r="D101" s="75" t="s">
        <v>86</v>
      </c>
      <c r="E101" s="85" t="s">
        <v>576</v>
      </c>
      <c r="F101" s="90">
        <v>240</v>
      </c>
      <c r="G101" s="88">
        <v>860</v>
      </c>
      <c r="H101" s="88">
        <v>860</v>
      </c>
      <c r="I101" s="88">
        <v>860</v>
      </c>
    </row>
    <row r="102" spans="1:9" s="135" customFormat="1" ht="12.75" customHeight="1" x14ac:dyDescent="0.2">
      <c r="A102" s="65" t="s">
        <v>290</v>
      </c>
      <c r="B102" s="66">
        <v>598</v>
      </c>
      <c r="C102" s="66" t="s">
        <v>430</v>
      </c>
      <c r="D102" s="66" t="s">
        <v>70</v>
      </c>
      <c r="E102" s="66"/>
      <c r="F102" s="66"/>
      <c r="G102" s="67">
        <f>G103</f>
        <v>5250</v>
      </c>
      <c r="H102" s="67">
        <f t="shared" ref="H102:I104" si="38">H103</f>
        <v>5250</v>
      </c>
      <c r="I102" s="67">
        <f t="shared" si="38"/>
        <v>5250</v>
      </c>
    </row>
    <row r="103" spans="1:9" s="136" customFormat="1" ht="24" customHeight="1" x14ac:dyDescent="0.2">
      <c r="A103" s="65" t="s">
        <v>577</v>
      </c>
      <c r="B103" s="66" t="s">
        <v>362</v>
      </c>
      <c r="C103" s="66" t="s">
        <v>430</v>
      </c>
      <c r="D103" s="66" t="s">
        <v>454</v>
      </c>
      <c r="E103" s="66"/>
      <c r="F103" s="66"/>
      <c r="G103" s="67">
        <f>G104</f>
        <v>5250</v>
      </c>
      <c r="H103" s="67">
        <f t="shared" si="38"/>
        <v>5250</v>
      </c>
      <c r="I103" s="67">
        <f t="shared" si="38"/>
        <v>5250</v>
      </c>
    </row>
    <row r="104" spans="1:9" s="136" customFormat="1" ht="12.75" customHeight="1" x14ac:dyDescent="0.2">
      <c r="A104" s="79" t="s">
        <v>401</v>
      </c>
      <c r="B104" s="80">
        <v>598</v>
      </c>
      <c r="C104" s="80" t="s">
        <v>430</v>
      </c>
      <c r="D104" s="80" t="s">
        <v>454</v>
      </c>
      <c r="E104" s="80" t="s">
        <v>190</v>
      </c>
      <c r="F104" s="80"/>
      <c r="G104" s="81">
        <f>G105</f>
        <v>5250</v>
      </c>
      <c r="H104" s="81">
        <f t="shared" si="38"/>
        <v>5250</v>
      </c>
      <c r="I104" s="81">
        <f t="shared" si="38"/>
        <v>5250</v>
      </c>
    </row>
    <row r="105" spans="1:9" s="136" customFormat="1" ht="12.75" customHeight="1" x14ac:dyDescent="0.2">
      <c r="A105" s="65" t="s">
        <v>275</v>
      </c>
      <c r="B105" s="66">
        <v>598</v>
      </c>
      <c r="C105" s="66" t="s">
        <v>430</v>
      </c>
      <c r="D105" s="66" t="s">
        <v>454</v>
      </c>
      <c r="E105" s="66" t="s">
        <v>191</v>
      </c>
      <c r="F105" s="66"/>
      <c r="G105" s="67">
        <f>G106+G110</f>
        <v>5250</v>
      </c>
      <c r="H105" s="67">
        <f t="shared" ref="H105:I105" si="39">H106+H110</f>
        <v>5250</v>
      </c>
      <c r="I105" s="67">
        <f t="shared" si="39"/>
        <v>5250</v>
      </c>
    </row>
    <row r="106" spans="1:9" s="136" customFormat="1" ht="24" customHeight="1" x14ac:dyDescent="0.2">
      <c r="A106" s="65" t="s">
        <v>116</v>
      </c>
      <c r="B106" s="66">
        <v>598</v>
      </c>
      <c r="C106" s="66" t="s">
        <v>430</v>
      </c>
      <c r="D106" s="66" t="s">
        <v>454</v>
      </c>
      <c r="E106" s="66" t="s">
        <v>578</v>
      </c>
      <c r="F106" s="66"/>
      <c r="G106" s="67">
        <f>G107</f>
        <v>1000</v>
      </c>
      <c r="H106" s="67">
        <f t="shared" ref="H106:I107" si="40">H107</f>
        <v>1000</v>
      </c>
      <c r="I106" s="67">
        <f t="shared" si="40"/>
        <v>1000</v>
      </c>
    </row>
    <row r="107" spans="1:9" s="136" customFormat="1" ht="12.75" customHeight="1" x14ac:dyDescent="0.2">
      <c r="A107" s="74" t="s">
        <v>495</v>
      </c>
      <c r="B107" s="75" t="s">
        <v>362</v>
      </c>
      <c r="C107" s="75" t="s">
        <v>430</v>
      </c>
      <c r="D107" s="75" t="s">
        <v>454</v>
      </c>
      <c r="E107" s="75" t="s">
        <v>578</v>
      </c>
      <c r="F107" s="75" t="s">
        <v>77</v>
      </c>
      <c r="G107" s="76">
        <f>G108</f>
        <v>1000</v>
      </c>
      <c r="H107" s="76">
        <f t="shared" si="40"/>
        <v>1000</v>
      </c>
      <c r="I107" s="76">
        <f t="shared" si="40"/>
        <v>1000</v>
      </c>
    </row>
    <row r="108" spans="1:9" s="136" customFormat="1" x14ac:dyDescent="0.2">
      <c r="A108" s="74" t="s">
        <v>78</v>
      </c>
      <c r="B108" s="75" t="s">
        <v>362</v>
      </c>
      <c r="C108" s="75" t="s">
        <v>430</v>
      </c>
      <c r="D108" s="75" t="s">
        <v>454</v>
      </c>
      <c r="E108" s="75" t="s">
        <v>578</v>
      </c>
      <c r="F108" s="75" t="s">
        <v>79</v>
      </c>
      <c r="G108" s="76">
        <v>1000</v>
      </c>
      <c r="H108" s="76">
        <v>1000</v>
      </c>
      <c r="I108" s="76">
        <v>1000</v>
      </c>
    </row>
    <row r="109" spans="1:9" s="136" customFormat="1" ht="12.75" customHeight="1" x14ac:dyDescent="0.2">
      <c r="A109" s="96" t="s">
        <v>432</v>
      </c>
      <c r="B109" s="92" t="s">
        <v>362</v>
      </c>
      <c r="C109" s="92" t="s">
        <v>430</v>
      </c>
      <c r="D109" s="92" t="s">
        <v>454</v>
      </c>
      <c r="E109" s="92" t="s">
        <v>191</v>
      </c>
      <c r="F109" s="92"/>
      <c r="G109" s="97">
        <f>G110</f>
        <v>4250</v>
      </c>
      <c r="H109" s="97">
        <f>H110</f>
        <v>4250</v>
      </c>
      <c r="I109" s="97">
        <f>I110</f>
        <v>4250</v>
      </c>
    </row>
    <row r="110" spans="1:9" s="136" customFormat="1" ht="12.75" customHeight="1" x14ac:dyDescent="0.2">
      <c r="A110" s="65" t="s">
        <v>40</v>
      </c>
      <c r="B110" s="66" t="s">
        <v>362</v>
      </c>
      <c r="C110" s="66" t="s">
        <v>430</v>
      </c>
      <c r="D110" s="66" t="s">
        <v>454</v>
      </c>
      <c r="E110" s="66" t="s">
        <v>579</v>
      </c>
      <c r="F110" s="66"/>
      <c r="G110" s="67">
        <f>G111+G113+G115</f>
        <v>4250</v>
      </c>
      <c r="H110" s="67">
        <f>H111+H113+H115</f>
        <v>4250</v>
      </c>
      <c r="I110" s="67">
        <f>I111+I113+I115</f>
        <v>4250</v>
      </c>
    </row>
    <row r="111" spans="1:9" s="136" customFormat="1" ht="36" x14ac:dyDescent="0.2">
      <c r="A111" s="74" t="s">
        <v>72</v>
      </c>
      <c r="B111" s="75" t="s">
        <v>362</v>
      </c>
      <c r="C111" s="75" t="s">
        <v>430</v>
      </c>
      <c r="D111" s="75" t="s">
        <v>454</v>
      </c>
      <c r="E111" s="75" t="s">
        <v>579</v>
      </c>
      <c r="F111" s="75" t="s">
        <v>73</v>
      </c>
      <c r="G111" s="76">
        <f>G112</f>
        <v>3624</v>
      </c>
      <c r="H111" s="76">
        <f>H112</f>
        <v>3624</v>
      </c>
      <c r="I111" s="76">
        <f>I112</f>
        <v>3624</v>
      </c>
    </row>
    <row r="112" spans="1:9" s="136" customFormat="1" ht="12.75" customHeight="1" x14ac:dyDescent="0.2">
      <c r="A112" s="74" t="s">
        <v>433</v>
      </c>
      <c r="B112" s="75" t="s">
        <v>362</v>
      </c>
      <c r="C112" s="75" t="s">
        <v>430</v>
      </c>
      <c r="D112" s="75" t="s">
        <v>454</v>
      </c>
      <c r="E112" s="75" t="s">
        <v>579</v>
      </c>
      <c r="F112" s="75" t="s">
        <v>434</v>
      </c>
      <c r="G112" s="76">
        <v>3624</v>
      </c>
      <c r="H112" s="76">
        <v>3624</v>
      </c>
      <c r="I112" s="76">
        <v>3624</v>
      </c>
    </row>
    <row r="113" spans="1:9" s="136" customFormat="1" ht="12.75" customHeight="1" x14ac:dyDescent="0.2">
      <c r="A113" s="74" t="s">
        <v>495</v>
      </c>
      <c r="B113" s="75" t="s">
        <v>362</v>
      </c>
      <c r="C113" s="75" t="s">
        <v>430</v>
      </c>
      <c r="D113" s="75" t="s">
        <v>454</v>
      </c>
      <c r="E113" s="75" t="s">
        <v>579</v>
      </c>
      <c r="F113" s="75" t="s">
        <v>77</v>
      </c>
      <c r="G113" s="76">
        <f>G114</f>
        <v>613</v>
      </c>
      <c r="H113" s="76">
        <f>H114</f>
        <v>613</v>
      </c>
      <c r="I113" s="76">
        <f>I114</f>
        <v>613</v>
      </c>
    </row>
    <row r="114" spans="1:9" s="136" customFormat="1" x14ac:dyDescent="0.2">
      <c r="A114" s="74" t="s">
        <v>78</v>
      </c>
      <c r="B114" s="75" t="s">
        <v>362</v>
      </c>
      <c r="C114" s="75" t="s">
        <v>430</v>
      </c>
      <c r="D114" s="75" t="s">
        <v>454</v>
      </c>
      <c r="E114" s="75" t="s">
        <v>579</v>
      </c>
      <c r="F114" s="75" t="s">
        <v>79</v>
      </c>
      <c r="G114" s="76">
        <v>613</v>
      </c>
      <c r="H114" s="76">
        <v>613</v>
      </c>
      <c r="I114" s="76">
        <v>613</v>
      </c>
    </row>
    <row r="115" spans="1:9" s="136" customFormat="1" ht="12.75" customHeight="1" x14ac:dyDescent="0.2">
      <c r="A115" s="74" t="s">
        <v>80</v>
      </c>
      <c r="B115" s="75" t="s">
        <v>362</v>
      </c>
      <c r="C115" s="75" t="s">
        <v>430</v>
      </c>
      <c r="D115" s="75" t="s">
        <v>454</v>
      </c>
      <c r="E115" s="75" t="s">
        <v>579</v>
      </c>
      <c r="F115" s="75" t="s">
        <v>81</v>
      </c>
      <c r="G115" s="76">
        <f>G116</f>
        <v>13</v>
      </c>
      <c r="H115" s="76">
        <f>H116</f>
        <v>13</v>
      </c>
      <c r="I115" s="76">
        <f>I116</f>
        <v>13</v>
      </c>
    </row>
    <row r="116" spans="1:9" s="136" customFormat="1" ht="12.75" customHeight="1" x14ac:dyDescent="0.2">
      <c r="A116" s="74" t="s">
        <v>453</v>
      </c>
      <c r="B116" s="75" t="s">
        <v>362</v>
      </c>
      <c r="C116" s="75" t="s">
        <v>430</v>
      </c>
      <c r="D116" s="75" t="s">
        <v>454</v>
      </c>
      <c r="E116" s="75" t="s">
        <v>579</v>
      </c>
      <c r="F116" s="75" t="s">
        <v>82</v>
      </c>
      <c r="G116" s="76">
        <v>13</v>
      </c>
      <c r="H116" s="76">
        <v>13</v>
      </c>
      <c r="I116" s="76">
        <v>13</v>
      </c>
    </row>
    <row r="117" spans="1:9" s="136" customFormat="1" ht="12.75" customHeight="1" x14ac:dyDescent="0.2">
      <c r="A117" s="65" t="s">
        <v>325</v>
      </c>
      <c r="B117" s="66" t="s">
        <v>362</v>
      </c>
      <c r="C117" s="66" t="s">
        <v>71</v>
      </c>
      <c r="D117" s="66" t="s">
        <v>70</v>
      </c>
      <c r="E117" s="66"/>
      <c r="F117" s="66"/>
      <c r="G117" s="67">
        <f>G118</f>
        <v>11000</v>
      </c>
      <c r="H117" s="67">
        <f t="shared" ref="H117:I117" si="41">H118</f>
        <v>11000</v>
      </c>
      <c r="I117" s="67">
        <f t="shared" si="41"/>
        <v>11000</v>
      </c>
    </row>
    <row r="118" spans="1:9" s="136" customFormat="1" ht="12.75" customHeight="1" x14ac:dyDescent="0.2">
      <c r="A118" s="65" t="s">
        <v>363</v>
      </c>
      <c r="B118" s="66" t="s">
        <v>362</v>
      </c>
      <c r="C118" s="66" t="s">
        <v>71</v>
      </c>
      <c r="D118" s="66" t="s">
        <v>436</v>
      </c>
      <c r="E118" s="85"/>
      <c r="F118" s="75"/>
      <c r="G118" s="67">
        <f>G119+G147</f>
        <v>11000</v>
      </c>
      <c r="H118" s="67">
        <f t="shared" ref="H118:I118" si="42">H119+H147</f>
        <v>11000</v>
      </c>
      <c r="I118" s="67">
        <f t="shared" si="42"/>
        <v>11000</v>
      </c>
    </row>
    <row r="119" spans="1:9" s="136" customFormat="1" ht="28.5" customHeight="1" x14ac:dyDescent="0.2">
      <c r="A119" s="101" t="s">
        <v>747</v>
      </c>
      <c r="B119" s="69" t="s">
        <v>362</v>
      </c>
      <c r="C119" s="69" t="s">
        <v>71</v>
      </c>
      <c r="D119" s="69" t="s">
        <v>436</v>
      </c>
      <c r="E119" s="69" t="s">
        <v>195</v>
      </c>
      <c r="F119" s="69"/>
      <c r="G119" s="105">
        <f>G120+G123+G126+G129+G132+G135+G138+G141+G144</f>
        <v>5000</v>
      </c>
      <c r="H119" s="105">
        <f t="shared" ref="H119:I119" si="43">H120+H123+H126+H129+H132+H135+H138+H141+H144</f>
        <v>5000</v>
      </c>
      <c r="I119" s="105">
        <f t="shared" si="43"/>
        <v>5000</v>
      </c>
    </row>
    <row r="120" spans="1:9" s="136" customFormat="1" ht="25.5" customHeight="1" x14ac:dyDescent="0.2">
      <c r="A120" s="106" t="s">
        <v>580</v>
      </c>
      <c r="B120" s="66" t="s">
        <v>362</v>
      </c>
      <c r="C120" s="66" t="s">
        <v>71</v>
      </c>
      <c r="D120" s="66" t="s">
        <v>436</v>
      </c>
      <c r="E120" s="66" t="s">
        <v>581</v>
      </c>
      <c r="F120" s="66"/>
      <c r="G120" s="107">
        <f>G121</f>
        <v>1500</v>
      </c>
      <c r="H120" s="107">
        <f t="shared" ref="H120:I121" si="44">H121</f>
        <v>1500</v>
      </c>
      <c r="I120" s="107">
        <f t="shared" si="44"/>
        <v>1500</v>
      </c>
    </row>
    <row r="121" spans="1:9" s="136" customFormat="1" ht="12.75" customHeight="1" x14ac:dyDescent="0.2">
      <c r="A121" s="74" t="s">
        <v>80</v>
      </c>
      <c r="B121" s="75" t="s">
        <v>362</v>
      </c>
      <c r="C121" s="75" t="s">
        <v>71</v>
      </c>
      <c r="D121" s="75" t="s">
        <v>436</v>
      </c>
      <c r="E121" s="75" t="s">
        <v>581</v>
      </c>
      <c r="F121" s="75" t="s">
        <v>81</v>
      </c>
      <c r="G121" s="108">
        <f>G122</f>
        <v>1500</v>
      </c>
      <c r="H121" s="108">
        <f t="shared" si="44"/>
        <v>1500</v>
      </c>
      <c r="I121" s="108">
        <f t="shared" si="44"/>
        <v>1500</v>
      </c>
    </row>
    <row r="122" spans="1:9" s="136" customFormat="1" ht="24" x14ac:dyDescent="0.2">
      <c r="A122" s="74" t="s">
        <v>494</v>
      </c>
      <c r="B122" s="90">
        <v>598</v>
      </c>
      <c r="C122" s="75" t="s">
        <v>71</v>
      </c>
      <c r="D122" s="75" t="s">
        <v>436</v>
      </c>
      <c r="E122" s="75" t="s">
        <v>581</v>
      </c>
      <c r="F122" s="75" t="s">
        <v>379</v>
      </c>
      <c r="G122" s="108">
        <v>1500</v>
      </c>
      <c r="H122" s="108">
        <v>1500</v>
      </c>
      <c r="I122" s="108">
        <v>1500</v>
      </c>
    </row>
    <row r="123" spans="1:9" s="136" customFormat="1" ht="26.25" customHeight="1" x14ac:dyDescent="0.2">
      <c r="A123" s="106" t="s">
        <v>582</v>
      </c>
      <c r="B123" s="66" t="s">
        <v>362</v>
      </c>
      <c r="C123" s="66" t="s">
        <v>71</v>
      </c>
      <c r="D123" s="66" t="s">
        <v>436</v>
      </c>
      <c r="E123" s="66" t="s">
        <v>583</v>
      </c>
      <c r="F123" s="66"/>
      <c r="G123" s="107">
        <f>G124</f>
        <v>500</v>
      </c>
      <c r="H123" s="107">
        <f t="shared" ref="H123:I124" si="45">H124</f>
        <v>500</v>
      </c>
      <c r="I123" s="107">
        <f t="shared" si="45"/>
        <v>500</v>
      </c>
    </row>
    <row r="124" spans="1:9" s="136" customFormat="1" ht="12.75" customHeight="1" x14ac:dyDescent="0.2">
      <c r="A124" s="74" t="s">
        <v>495</v>
      </c>
      <c r="B124" s="75" t="s">
        <v>362</v>
      </c>
      <c r="C124" s="75" t="s">
        <v>71</v>
      </c>
      <c r="D124" s="75" t="s">
        <v>436</v>
      </c>
      <c r="E124" s="75" t="s">
        <v>583</v>
      </c>
      <c r="F124" s="75" t="s">
        <v>77</v>
      </c>
      <c r="G124" s="108">
        <f>G125</f>
        <v>500</v>
      </c>
      <c r="H124" s="108">
        <f t="shared" si="45"/>
        <v>500</v>
      </c>
      <c r="I124" s="108">
        <f t="shared" si="45"/>
        <v>500</v>
      </c>
    </row>
    <row r="125" spans="1:9" s="136" customFormat="1" x14ac:dyDescent="0.2">
      <c r="A125" s="74" t="s">
        <v>78</v>
      </c>
      <c r="B125" s="90">
        <v>598</v>
      </c>
      <c r="C125" s="75" t="s">
        <v>71</v>
      </c>
      <c r="D125" s="75" t="s">
        <v>436</v>
      </c>
      <c r="E125" s="75" t="s">
        <v>583</v>
      </c>
      <c r="F125" s="75" t="s">
        <v>79</v>
      </c>
      <c r="G125" s="108">
        <v>500</v>
      </c>
      <c r="H125" s="108">
        <v>500</v>
      </c>
      <c r="I125" s="108">
        <v>500</v>
      </c>
    </row>
    <row r="126" spans="1:9" s="136" customFormat="1" ht="36" x14ac:dyDescent="0.2">
      <c r="A126" s="65" t="s">
        <v>584</v>
      </c>
      <c r="B126" s="66" t="s">
        <v>362</v>
      </c>
      <c r="C126" s="66" t="s">
        <v>71</v>
      </c>
      <c r="D126" s="66" t="s">
        <v>436</v>
      </c>
      <c r="E126" s="66" t="s">
        <v>585</v>
      </c>
      <c r="F126" s="66"/>
      <c r="G126" s="107">
        <f>G127</f>
        <v>300</v>
      </c>
      <c r="H126" s="107">
        <f t="shared" ref="H126:I127" si="46">H127</f>
        <v>300</v>
      </c>
      <c r="I126" s="107">
        <f t="shared" si="46"/>
        <v>300</v>
      </c>
    </row>
    <row r="127" spans="1:9" s="136" customFormat="1" ht="12.75" customHeight="1" x14ac:dyDescent="0.2">
      <c r="A127" s="74" t="s">
        <v>495</v>
      </c>
      <c r="B127" s="75" t="s">
        <v>362</v>
      </c>
      <c r="C127" s="75" t="s">
        <v>71</v>
      </c>
      <c r="D127" s="75" t="s">
        <v>436</v>
      </c>
      <c r="E127" s="75" t="s">
        <v>585</v>
      </c>
      <c r="F127" s="75" t="s">
        <v>77</v>
      </c>
      <c r="G127" s="108">
        <f>G128</f>
        <v>300</v>
      </c>
      <c r="H127" s="108">
        <f t="shared" si="46"/>
        <v>300</v>
      </c>
      <c r="I127" s="108">
        <f t="shared" si="46"/>
        <v>300</v>
      </c>
    </row>
    <row r="128" spans="1:9" s="136" customFormat="1" x14ac:dyDescent="0.2">
      <c r="A128" s="74" t="s">
        <v>78</v>
      </c>
      <c r="B128" s="90">
        <v>598</v>
      </c>
      <c r="C128" s="75" t="s">
        <v>71</v>
      </c>
      <c r="D128" s="75" t="s">
        <v>436</v>
      </c>
      <c r="E128" s="75" t="s">
        <v>585</v>
      </c>
      <c r="F128" s="75" t="s">
        <v>79</v>
      </c>
      <c r="G128" s="108">
        <v>300</v>
      </c>
      <c r="H128" s="108">
        <v>300</v>
      </c>
      <c r="I128" s="108">
        <v>300</v>
      </c>
    </row>
    <row r="129" spans="1:9" s="136" customFormat="1" ht="36" x14ac:dyDescent="0.2">
      <c r="A129" s="65" t="s">
        <v>586</v>
      </c>
      <c r="B129" s="66" t="s">
        <v>362</v>
      </c>
      <c r="C129" s="66" t="s">
        <v>71</v>
      </c>
      <c r="D129" s="66" t="s">
        <v>436</v>
      </c>
      <c r="E129" s="66" t="s">
        <v>587</v>
      </c>
      <c r="F129" s="66"/>
      <c r="G129" s="107">
        <f>G130</f>
        <v>300</v>
      </c>
      <c r="H129" s="107">
        <f t="shared" ref="H129:H130" si="47">H130</f>
        <v>300</v>
      </c>
      <c r="I129" s="107">
        <f t="shared" ref="I129:I130" si="48">I130</f>
        <v>300</v>
      </c>
    </row>
    <row r="130" spans="1:9" s="136" customFormat="1" ht="12.75" customHeight="1" x14ac:dyDescent="0.2">
      <c r="A130" s="74" t="s">
        <v>495</v>
      </c>
      <c r="B130" s="75" t="s">
        <v>362</v>
      </c>
      <c r="C130" s="75" t="s">
        <v>71</v>
      </c>
      <c r="D130" s="75" t="s">
        <v>436</v>
      </c>
      <c r="E130" s="75" t="s">
        <v>587</v>
      </c>
      <c r="F130" s="75" t="s">
        <v>77</v>
      </c>
      <c r="G130" s="108">
        <f>G131</f>
        <v>300</v>
      </c>
      <c r="H130" s="108">
        <f t="shared" si="47"/>
        <v>300</v>
      </c>
      <c r="I130" s="108">
        <f t="shared" si="48"/>
        <v>300</v>
      </c>
    </row>
    <row r="131" spans="1:9" s="136" customFormat="1" x14ac:dyDescent="0.2">
      <c r="A131" s="74" t="s">
        <v>78</v>
      </c>
      <c r="B131" s="90">
        <v>598</v>
      </c>
      <c r="C131" s="75" t="s">
        <v>71</v>
      </c>
      <c r="D131" s="75" t="s">
        <v>436</v>
      </c>
      <c r="E131" s="75" t="s">
        <v>587</v>
      </c>
      <c r="F131" s="75" t="s">
        <v>79</v>
      </c>
      <c r="G131" s="108">
        <v>300</v>
      </c>
      <c r="H131" s="108">
        <v>300</v>
      </c>
      <c r="I131" s="108">
        <v>300</v>
      </c>
    </row>
    <row r="132" spans="1:9" s="136" customFormat="1" ht="24" x14ac:dyDescent="0.2">
      <c r="A132" s="65" t="s">
        <v>483</v>
      </c>
      <c r="B132" s="66" t="s">
        <v>362</v>
      </c>
      <c r="C132" s="66" t="s">
        <v>71</v>
      </c>
      <c r="D132" s="66" t="s">
        <v>436</v>
      </c>
      <c r="E132" s="66" t="s">
        <v>590</v>
      </c>
      <c r="F132" s="66"/>
      <c r="G132" s="107">
        <f>G133</f>
        <v>500</v>
      </c>
      <c r="H132" s="107">
        <f t="shared" ref="H132:H133" si="49">H133</f>
        <v>500</v>
      </c>
      <c r="I132" s="107">
        <f t="shared" ref="I132:I133" si="50">I133</f>
        <v>500</v>
      </c>
    </row>
    <row r="133" spans="1:9" s="136" customFormat="1" ht="12.75" customHeight="1" x14ac:dyDescent="0.2">
      <c r="A133" s="74" t="s">
        <v>495</v>
      </c>
      <c r="B133" s="75" t="s">
        <v>362</v>
      </c>
      <c r="C133" s="75" t="s">
        <v>71</v>
      </c>
      <c r="D133" s="75" t="s">
        <v>436</v>
      </c>
      <c r="E133" s="75" t="s">
        <v>590</v>
      </c>
      <c r="F133" s="75" t="s">
        <v>77</v>
      </c>
      <c r="G133" s="108">
        <f>G134</f>
        <v>500</v>
      </c>
      <c r="H133" s="108">
        <f t="shared" si="49"/>
        <v>500</v>
      </c>
      <c r="I133" s="108">
        <f t="shared" si="50"/>
        <v>500</v>
      </c>
    </row>
    <row r="134" spans="1:9" s="136" customFormat="1" x14ac:dyDescent="0.2">
      <c r="A134" s="74" t="s">
        <v>78</v>
      </c>
      <c r="B134" s="90">
        <v>598</v>
      </c>
      <c r="C134" s="75" t="s">
        <v>71</v>
      </c>
      <c r="D134" s="75" t="s">
        <v>436</v>
      </c>
      <c r="E134" s="75" t="s">
        <v>590</v>
      </c>
      <c r="F134" s="75" t="s">
        <v>79</v>
      </c>
      <c r="G134" s="108">
        <v>500</v>
      </c>
      <c r="H134" s="108">
        <v>500</v>
      </c>
      <c r="I134" s="108">
        <v>500</v>
      </c>
    </row>
    <row r="135" spans="1:9" s="136" customFormat="1" ht="36" x14ac:dyDescent="0.2">
      <c r="A135" s="65" t="s">
        <v>592</v>
      </c>
      <c r="B135" s="66" t="s">
        <v>362</v>
      </c>
      <c r="C135" s="66" t="s">
        <v>71</v>
      </c>
      <c r="D135" s="66" t="s">
        <v>436</v>
      </c>
      <c r="E135" s="66" t="s">
        <v>591</v>
      </c>
      <c r="F135" s="66"/>
      <c r="G135" s="107">
        <f>G136</f>
        <v>600</v>
      </c>
      <c r="H135" s="107">
        <f t="shared" ref="H135:I136" si="51">H136</f>
        <v>600</v>
      </c>
      <c r="I135" s="107">
        <f t="shared" si="51"/>
        <v>600</v>
      </c>
    </row>
    <row r="136" spans="1:9" s="136" customFormat="1" ht="12.75" customHeight="1" x14ac:dyDescent="0.2">
      <c r="A136" s="74" t="s">
        <v>80</v>
      </c>
      <c r="B136" s="75" t="s">
        <v>362</v>
      </c>
      <c r="C136" s="75" t="s">
        <v>71</v>
      </c>
      <c r="D136" s="75" t="s">
        <v>436</v>
      </c>
      <c r="E136" s="75" t="s">
        <v>591</v>
      </c>
      <c r="F136" s="75" t="s">
        <v>81</v>
      </c>
      <c r="G136" s="108">
        <f>G137</f>
        <v>600</v>
      </c>
      <c r="H136" s="108">
        <f t="shared" si="51"/>
        <v>600</v>
      </c>
      <c r="I136" s="108">
        <f t="shared" si="51"/>
        <v>600</v>
      </c>
    </row>
    <row r="137" spans="1:9" s="136" customFormat="1" ht="24" x14ac:dyDescent="0.2">
      <c r="A137" s="74" t="s">
        <v>494</v>
      </c>
      <c r="B137" s="90">
        <v>598</v>
      </c>
      <c r="C137" s="75" t="s">
        <v>71</v>
      </c>
      <c r="D137" s="75" t="s">
        <v>436</v>
      </c>
      <c r="E137" s="75" t="s">
        <v>591</v>
      </c>
      <c r="F137" s="75" t="s">
        <v>379</v>
      </c>
      <c r="G137" s="108">
        <v>600</v>
      </c>
      <c r="H137" s="108">
        <v>600</v>
      </c>
      <c r="I137" s="108">
        <v>600</v>
      </c>
    </row>
    <row r="138" spans="1:9" s="136" customFormat="1" ht="36" x14ac:dyDescent="0.2">
      <c r="A138" s="65" t="s">
        <v>588</v>
      </c>
      <c r="B138" s="66" t="s">
        <v>362</v>
      </c>
      <c r="C138" s="66" t="s">
        <v>71</v>
      </c>
      <c r="D138" s="66" t="s">
        <v>436</v>
      </c>
      <c r="E138" s="66" t="s">
        <v>589</v>
      </c>
      <c r="F138" s="66"/>
      <c r="G138" s="107">
        <f>G139</f>
        <v>500</v>
      </c>
      <c r="H138" s="107">
        <f t="shared" ref="H138:H139" si="52">H139</f>
        <v>500</v>
      </c>
      <c r="I138" s="107">
        <f t="shared" ref="I138:I139" si="53">I139</f>
        <v>500</v>
      </c>
    </row>
    <row r="139" spans="1:9" s="136" customFormat="1" ht="12.75" customHeight="1" x14ac:dyDescent="0.2">
      <c r="A139" s="74" t="s">
        <v>495</v>
      </c>
      <c r="B139" s="75" t="s">
        <v>362</v>
      </c>
      <c r="C139" s="75" t="s">
        <v>71</v>
      </c>
      <c r="D139" s="75" t="s">
        <v>436</v>
      </c>
      <c r="E139" s="75" t="s">
        <v>589</v>
      </c>
      <c r="F139" s="75" t="s">
        <v>77</v>
      </c>
      <c r="G139" s="108">
        <f>G140</f>
        <v>500</v>
      </c>
      <c r="H139" s="108">
        <f t="shared" si="52"/>
        <v>500</v>
      </c>
      <c r="I139" s="108">
        <f t="shared" si="53"/>
        <v>500</v>
      </c>
    </row>
    <row r="140" spans="1:9" s="136" customFormat="1" x14ac:dyDescent="0.2">
      <c r="A140" s="74" t="s">
        <v>78</v>
      </c>
      <c r="B140" s="90">
        <v>598</v>
      </c>
      <c r="C140" s="75" t="s">
        <v>71</v>
      </c>
      <c r="D140" s="75" t="s">
        <v>436</v>
      </c>
      <c r="E140" s="75" t="s">
        <v>589</v>
      </c>
      <c r="F140" s="75" t="s">
        <v>79</v>
      </c>
      <c r="G140" s="108">
        <v>500</v>
      </c>
      <c r="H140" s="108">
        <v>500</v>
      </c>
      <c r="I140" s="108">
        <v>500</v>
      </c>
    </row>
    <row r="141" spans="1:9" s="136" customFormat="1" ht="24" x14ac:dyDescent="0.2">
      <c r="A141" s="65" t="s">
        <v>593</v>
      </c>
      <c r="B141" s="66" t="s">
        <v>362</v>
      </c>
      <c r="C141" s="66" t="s">
        <v>71</v>
      </c>
      <c r="D141" s="66" t="s">
        <v>436</v>
      </c>
      <c r="E141" s="66" t="s">
        <v>594</v>
      </c>
      <c r="F141" s="66"/>
      <c r="G141" s="107">
        <f>G142</f>
        <v>500</v>
      </c>
      <c r="H141" s="107">
        <f t="shared" ref="H141:H142" si="54">H142</f>
        <v>500</v>
      </c>
      <c r="I141" s="107">
        <f t="shared" ref="I141:I142" si="55">I142</f>
        <v>500</v>
      </c>
    </row>
    <row r="142" spans="1:9" s="136" customFormat="1" ht="12.75" customHeight="1" x14ac:dyDescent="0.2">
      <c r="A142" s="74" t="s">
        <v>495</v>
      </c>
      <c r="B142" s="75" t="s">
        <v>362</v>
      </c>
      <c r="C142" s="75" t="s">
        <v>71</v>
      </c>
      <c r="D142" s="75" t="s">
        <v>436</v>
      </c>
      <c r="E142" s="75" t="s">
        <v>594</v>
      </c>
      <c r="F142" s="75" t="s">
        <v>77</v>
      </c>
      <c r="G142" s="108">
        <f>G143</f>
        <v>500</v>
      </c>
      <c r="H142" s="108">
        <f t="shared" si="54"/>
        <v>500</v>
      </c>
      <c r="I142" s="108">
        <f t="shared" si="55"/>
        <v>500</v>
      </c>
    </row>
    <row r="143" spans="1:9" s="136" customFormat="1" x14ac:dyDescent="0.2">
      <c r="A143" s="74" t="s">
        <v>78</v>
      </c>
      <c r="B143" s="90">
        <v>598</v>
      </c>
      <c r="C143" s="75" t="s">
        <v>71</v>
      </c>
      <c r="D143" s="75" t="s">
        <v>436</v>
      </c>
      <c r="E143" s="75" t="s">
        <v>594</v>
      </c>
      <c r="F143" s="75" t="s">
        <v>79</v>
      </c>
      <c r="G143" s="108">
        <v>500</v>
      </c>
      <c r="H143" s="108">
        <v>500</v>
      </c>
      <c r="I143" s="108">
        <v>500</v>
      </c>
    </row>
    <row r="144" spans="1:9" s="136" customFormat="1" ht="24" x14ac:dyDescent="0.2">
      <c r="A144" s="65" t="s">
        <v>595</v>
      </c>
      <c r="B144" s="66" t="s">
        <v>362</v>
      </c>
      <c r="C144" s="66" t="s">
        <v>71</v>
      </c>
      <c r="D144" s="66" t="s">
        <v>436</v>
      </c>
      <c r="E144" s="66" t="s">
        <v>596</v>
      </c>
      <c r="F144" s="66"/>
      <c r="G144" s="107">
        <f>G145</f>
        <v>300</v>
      </c>
      <c r="H144" s="107">
        <f t="shared" ref="H144:H145" si="56">H145</f>
        <v>300</v>
      </c>
      <c r="I144" s="107">
        <f t="shared" ref="I144:I145" si="57">I145</f>
        <v>300</v>
      </c>
    </row>
    <row r="145" spans="1:9" s="136" customFormat="1" ht="12.75" customHeight="1" x14ac:dyDescent="0.2">
      <c r="A145" s="74" t="s">
        <v>495</v>
      </c>
      <c r="B145" s="75" t="s">
        <v>362</v>
      </c>
      <c r="C145" s="75" t="s">
        <v>71</v>
      </c>
      <c r="D145" s="75" t="s">
        <v>436</v>
      </c>
      <c r="E145" s="75" t="s">
        <v>596</v>
      </c>
      <c r="F145" s="75" t="s">
        <v>77</v>
      </c>
      <c r="G145" s="108">
        <f>G146</f>
        <v>300</v>
      </c>
      <c r="H145" s="108">
        <f t="shared" si="56"/>
        <v>300</v>
      </c>
      <c r="I145" s="108">
        <f t="shared" si="57"/>
        <v>300</v>
      </c>
    </row>
    <row r="146" spans="1:9" s="136" customFormat="1" x14ac:dyDescent="0.2">
      <c r="A146" s="74" t="s">
        <v>78</v>
      </c>
      <c r="B146" s="90">
        <v>598</v>
      </c>
      <c r="C146" s="75" t="s">
        <v>71</v>
      </c>
      <c r="D146" s="75" t="s">
        <v>436</v>
      </c>
      <c r="E146" s="75" t="s">
        <v>596</v>
      </c>
      <c r="F146" s="75" t="s">
        <v>79</v>
      </c>
      <c r="G146" s="108">
        <v>300</v>
      </c>
      <c r="H146" s="108">
        <v>300</v>
      </c>
      <c r="I146" s="108">
        <v>300</v>
      </c>
    </row>
    <row r="147" spans="1:9" s="136" customFormat="1" ht="12.75" customHeight="1" x14ac:dyDescent="0.2">
      <c r="A147" s="98" t="s">
        <v>67</v>
      </c>
      <c r="B147" s="80" t="s">
        <v>362</v>
      </c>
      <c r="C147" s="80" t="s">
        <v>71</v>
      </c>
      <c r="D147" s="80" t="s">
        <v>436</v>
      </c>
      <c r="E147" s="80" t="s">
        <v>190</v>
      </c>
      <c r="F147" s="80"/>
      <c r="G147" s="81">
        <f>G148</f>
        <v>6000</v>
      </c>
      <c r="H147" s="81">
        <f t="shared" ref="H147:I150" si="58">H148</f>
        <v>6000</v>
      </c>
      <c r="I147" s="81">
        <f t="shared" si="58"/>
        <v>6000</v>
      </c>
    </row>
    <row r="148" spans="1:9" s="136" customFormat="1" ht="12.75" customHeight="1" x14ac:dyDescent="0.2">
      <c r="A148" s="65" t="s">
        <v>275</v>
      </c>
      <c r="B148" s="103">
        <v>598</v>
      </c>
      <c r="C148" s="66" t="s">
        <v>71</v>
      </c>
      <c r="D148" s="66" t="s">
        <v>436</v>
      </c>
      <c r="E148" s="66" t="s">
        <v>191</v>
      </c>
      <c r="F148" s="66"/>
      <c r="G148" s="67">
        <f>G149</f>
        <v>6000</v>
      </c>
      <c r="H148" s="67">
        <f t="shared" si="58"/>
        <v>6000</v>
      </c>
      <c r="I148" s="67">
        <f t="shared" si="58"/>
        <v>6000</v>
      </c>
    </row>
    <row r="149" spans="1:9" s="136" customFormat="1" ht="24" customHeight="1" x14ac:dyDescent="0.2">
      <c r="A149" s="65" t="s">
        <v>597</v>
      </c>
      <c r="B149" s="103">
        <v>598</v>
      </c>
      <c r="C149" s="66" t="s">
        <v>71</v>
      </c>
      <c r="D149" s="66" t="s">
        <v>436</v>
      </c>
      <c r="E149" s="66" t="s">
        <v>484</v>
      </c>
      <c r="F149" s="66"/>
      <c r="G149" s="87">
        <f>G150</f>
        <v>6000</v>
      </c>
      <c r="H149" s="87">
        <f t="shared" si="58"/>
        <v>6000</v>
      </c>
      <c r="I149" s="87">
        <f t="shared" si="58"/>
        <v>6000</v>
      </c>
    </row>
    <row r="150" spans="1:9" s="136" customFormat="1" ht="12.75" customHeight="1" x14ac:dyDescent="0.2">
      <c r="A150" s="74" t="s">
        <v>495</v>
      </c>
      <c r="B150" s="75" t="s">
        <v>362</v>
      </c>
      <c r="C150" s="75" t="s">
        <v>71</v>
      </c>
      <c r="D150" s="75" t="s">
        <v>436</v>
      </c>
      <c r="E150" s="75" t="s">
        <v>484</v>
      </c>
      <c r="F150" s="90">
        <v>200</v>
      </c>
      <c r="G150" s="88">
        <f>G151</f>
        <v>6000</v>
      </c>
      <c r="H150" s="88">
        <f t="shared" si="58"/>
        <v>6000</v>
      </c>
      <c r="I150" s="88">
        <f t="shared" si="58"/>
        <v>6000</v>
      </c>
    </row>
    <row r="151" spans="1:9" s="136" customFormat="1" x14ac:dyDescent="0.2">
      <c r="A151" s="74" t="s">
        <v>78</v>
      </c>
      <c r="B151" s="90">
        <v>598</v>
      </c>
      <c r="C151" s="75" t="s">
        <v>71</v>
      </c>
      <c r="D151" s="75" t="s">
        <v>436</v>
      </c>
      <c r="E151" s="75" t="s">
        <v>484</v>
      </c>
      <c r="F151" s="75" t="s">
        <v>79</v>
      </c>
      <c r="G151" s="88">
        <f>1000+5000</f>
        <v>6000</v>
      </c>
      <c r="H151" s="88">
        <f>1000+5000</f>
        <v>6000</v>
      </c>
      <c r="I151" s="88">
        <f>1000+5000</f>
        <v>6000</v>
      </c>
    </row>
    <row r="152" spans="1:9" s="136" customFormat="1" ht="12.75" customHeight="1" x14ac:dyDescent="0.2">
      <c r="A152" s="65" t="s">
        <v>364</v>
      </c>
      <c r="B152" s="66">
        <v>598</v>
      </c>
      <c r="C152" s="66" t="s">
        <v>454</v>
      </c>
      <c r="D152" s="66" t="s">
        <v>70</v>
      </c>
      <c r="E152" s="66"/>
      <c r="F152" s="66"/>
      <c r="G152" s="67">
        <f>G153+G159</f>
        <v>40900</v>
      </c>
      <c r="H152" s="67">
        <f t="shared" ref="H152:I152" si="59">H153+H159</f>
        <v>43069.1</v>
      </c>
      <c r="I152" s="67">
        <f t="shared" si="59"/>
        <v>43069.1</v>
      </c>
    </row>
    <row r="153" spans="1:9" s="136" customFormat="1" ht="12.75" customHeight="1" x14ac:dyDescent="0.2">
      <c r="A153" s="65" t="s">
        <v>348</v>
      </c>
      <c r="B153" s="66" t="s">
        <v>362</v>
      </c>
      <c r="C153" s="66" t="s">
        <v>454</v>
      </c>
      <c r="D153" s="66" t="s">
        <v>69</v>
      </c>
      <c r="E153" s="66" t="s">
        <v>190</v>
      </c>
      <c r="F153" s="66"/>
      <c r="G153" s="67">
        <f t="shared" ref="G153:I157" si="60">G154</f>
        <v>19400</v>
      </c>
      <c r="H153" s="67">
        <f t="shared" si="60"/>
        <v>19400</v>
      </c>
      <c r="I153" s="67">
        <f t="shared" si="60"/>
        <v>19400</v>
      </c>
    </row>
    <row r="154" spans="1:9" s="136" customFormat="1" ht="12.75" customHeight="1" x14ac:dyDescent="0.2">
      <c r="A154" s="79" t="s">
        <v>401</v>
      </c>
      <c r="B154" s="80">
        <v>598</v>
      </c>
      <c r="C154" s="80" t="s">
        <v>454</v>
      </c>
      <c r="D154" s="80" t="s">
        <v>69</v>
      </c>
      <c r="E154" s="80" t="s">
        <v>190</v>
      </c>
      <c r="F154" s="66"/>
      <c r="G154" s="81">
        <f t="shared" si="60"/>
        <v>19400</v>
      </c>
      <c r="H154" s="81">
        <f t="shared" si="60"/>
        <v>19400</v>
      </c>
      <c r="I154" s="81">
        <f t="shared" si="60"/>
        <v>19400</v>
      </c>
    </row>
    <row r="155" spans="1:9" s="135" customFormat="1" ht="12.75" customHeight="1" x14ac:dyDescent="0.2">
      <c r="A155" s="65" t="s">
        <v>275</v>
      </c>
      <c r="B155" s="66">
        <v>598</v>
      </c>
      <c r="C155" s="66" t="s">
        <v>454</v>
      </c>
      <c r="D155" s="66" t="s">
        <v>69</v>
      </c>
      <c r="E155" s="66" t="s">
        <v>191</v>
      </c>
      <c r="F155" s="66"/>
      <c r="G155" s="67">
        <f t="shared" si="60"/>
        <v>19400</v>
      </c>
      <c r="H155" s="67">
        <f t="shared" si="60"/>
        <v>19400</v>
      </c>
      <c r="I155" s="67">
        <f t="shared" si="60"/>
        <v>19400</v>
      </c>
    </row>
    <row r="156" spans="1:9" s="135" customFormat="1" ht="24" customHeight="1" x14ac:dyDescent="0.2">
      <c r="A156" s="65" t="s">
        <v>359</v>
      </c>
      <c r="B156" s="66" t="s">
        <v>362</v>
      </c>
      <c r="C156" s="66" t="s">
        <v>454</v>
      </c>
      <c r="D156" s="66" t="s">
        <v>69</v>
      </c>
      <c r="E156" s="66" t="s">
        <v>536</v>
      </c>
      <c r="F156" s="66"/>
      <c r="G156" s="67">
        <f t="shared" si="60"/>
        <v>19400</v>
      </c>
      <c r="H156" s="67">
        <f t="shared" si="60"/>
        <v>19400</v>
      </c>
      <c r="I156" s="67">
        <f t="shared" si="60"/>
        <v>19400</v>
      </c>
    </row>
    <row r="157" spans="1:9" s="140" customFormat="1" x14ac:dyDescent="0.2">
      <c r="A157" s="74" t="s">
        <v>88</v>
      </c>
      <c r="B157" s="75" t="s">
        <v>362</v>
      </c>
      <c r="C157" s="75" t="s">
        <v>454</v>
      </c>
      <c r="D157" s="75" t="s">
        <v>69</v>
      </c>
      <c r="E157" s="75" t="s">
        <v>536</v>
      </c>
      <c r="F157" s="75" t="s">
        <v>87</v>
      </c>
      <c r="G157" s="76">
        <f t="shared" si="60"/>
        <v>19400</v>
      </c>
      <c r="H157" s="76">
        <f t="shared" si="60"/>
        <v>19400</v>
      </c>
      <c r="I157" s="76">
        <f t="shared" si="60"/>
        <v>19400</v>
      </c>
    </row>
    <row r="158" spans="1:9" s="140" customFormat="1" ht="12.75" customHeight="1" x14ac:dyDescent="0.2">
      <c r="A158" s="74" t="s">
        <v>139</v>
      </c>
      <c r="B158" s="75" t="s">
        <v>362</v>
      </c>
      <c r="C158" s="75" t="s">
        <v>454</v>
      </c>
      <c r="D158" s="75" t="s">
        <v>69</v>
      </c>
      <c r="E158" s="75" t="s">
        <v>536</v>
      </c>
      <c r="F158" s="75" t="s">
        <v>457</v>
      </c>
      <c r="G158" s="76">
        <v>19400</v>
      </c>
      <c r="H158" s="76">
        <v>19400</v>
      </c>
      <c r="I158" s="76">
        <v>19400</v>
      </c>
    </row>
    <row r="159" spans="1:9" s="77" customFormat="1" ht="12.75" customHeight="1" x14ac:dyDescent="0.2">
      <c r="A159" s="65" t="s">
        <v>353</v>
      </c>
      <c r="B159" s="66" t="s">
        <v>362</v>
      </c>
      <c r="C159" s="66" t="s">
        <v>454</v>
      </c>
      <c r="D159" s="66" t="s">
        <v>430</v>
      </c>
      <c r="E159" s="66"/>
      <c r="F159" s="66"/>
      <c r="G159" s="67">
        <f>G160+G168</f>
        <v>21500</v>
      </c>
      <c r="H159" s="67">
        <f t="shared" ref="H159:I159" si="61">H160+H168</f>
        <v>23669.1</v>
      </c>
      <c r="I159" s="67">
        <f t="shared" si="61"/>
        <v>23669.1</v>
      </c>
    </row>
    <row r="160" spans="1:9" s="77" customFormat="1" ht="12.75" customHeight="1" x14ac:dyDescent="0.2">
      <c r="A160" s="79" t="s">
        <v>401</v>
      </c>
      <c r="B160" s="80">
        <v>598</v>
      </c>
      <c r="C160" s="80" t="s">
        <v>454</v>
      </c>
      <c r="D160" s="80" t="s">
        <v>430</v>
      </c>
      <c r="E160" s="80" t="s">
        <v>190</v>
      </c>
      <c r="F160" s="66"/>
      <c r="G160" s="81">
        <f>G161</f>
        <v>20000</v>
      </c>
      <c r="H160" s="81">
        <f t="shared" ref="H160:I160" si="62">H161</f>
        <v>22169.1</v>
      </c>
      <c r="I160" s="81">
        <f t="shared" si="62"/>
        <v>22169.1</v>
      </c>
    </row>
    <row r="161" spans="1:9" s="136" customFormat="1" ht="12.75" customHeight="1" x14ac:dyDescent="0.2">
      <c r="A161" s="65" t="s">
        <v>275</v>
      </c>
      <c r="B161" s="66">
        <v>598</v>
      </c>
      <c r="C161" s="66" t="s">
        <v>454</v>
      </c>
      <c r="D161" s="66" t="s">
        <v>430</v>
      </c>
      <c r="E161" s="66" t="s">
        <v>191</v>
      </c>
      <c r="F161" s="66"/>
      <c r="G161" s="67">
        <f>G162+G165</f>
        <v>20000</v>
      </c>
      <c r="H161" s="67">
        <f t="shared" ref="H161:I161" si="63">H162+H165</f>
        <v>22169.1</v>
      </c>
      <c r="I161" s="67">
        <f t="shared" si="63"/>
        <v>22169.1</v>
      </c>
    </row>
    <row r="162" spans="1:9" s="136" customFormat="1" ht="12.75" customHeight="1" x14ac:dyDescent="0.2">
      <c r="A162" s="65" t="s">
        <v>405</v>
      </c>
      <c r="B162" s="66" t="s">
        <v>362</v>
      </c>
      <c r="C162" s="66" t="s">
        <v>454</v>
      </c>
      <c r="D162" s="66" t="s">
        <v>430</v>
      </c>
      <c r="E162" s="109" t="s">
        <v>443</v>
      </c>
      <c r="F162" s="66"/>
      <c r="G162" s="87">
        <f>G163</f>
        <v>0</v>
      </c>
      <c r="H162" s="87">
        <f t="shared" ref="H162:I163" si="64">H163</f>
        <v>3000</v>
      </c>
      <c r="I162" s="87">
        <f t="shared" si="64"/>
        <v>3000</v>
      </c>
    </row>
    <row r="163" spans="1:9" s="136" customFormat="1" x14ac:dyDescent="0.2">
      <c r="A163" s="74" t="s">
        <v>88</v>
      </c>
      <c r="B163" s="75" t="s">
        <v>362</v>
      </c>
      <c r="C163" s="75" t="s">
        <v>454</v>
      </c>
      <c r="D163" s="75" t="s">
        <v>430</v>
      </c>
      <c r="E163" s="110" t="s">
        <v>443</v>
      </c>
      <c r="F163" s="75" t="s">
        <v>87</v>
      </c>
      <c r="G163" s="88">
        <f>G164</f>
        <v>0</v>
      </c>
      <c r="H163" s="88">
        <f t="shared" si="64"/>
        <v>3000</v>
      </c>
      <c r="I163" s="88">
        <f t="shared" si="64"/>
        <v>3000</v>
      </c>
    </row>
    <row r="164" spans="1:9" s="136" customFormat="1" ht="12.75" customHeight="1" x14ac:dyDescent="0.2">
      <c r="A164" s="74" t="s">
        <v>89</v>
      </c>
      <c r="B164" s="75" t="s">
        <v>362</v>
      </c>
      <c r="C164" s="75" t="s">
        <v>454</v>
      </c>
      <c r="D164" s="75" t="s">
        <v>430</v>
      </c>
      <c r="E164" s="110" t="s">
        <v>443</v>
      </c>
      <c r="F164" s="75" t="s">
        <v>90</v>
      </c>
      <c r="G164" s="88">
        <v>0</v>
      </c>
      <c r="H164" s="76">
        <v>3000</v>
      </c>
      <c r="I164" s="76">
        <v>3000</v>
      </c>
    </row>
    <row r="165" spans="1:9" s="136" customFormat="1" ht="24" customHeight="1" x14ac:dyDescent="0.2">
      <c r="A165" s="65" t="s">
        <v>485</v>
      </c>
      <c r="B165" s="66" t="s">
        <v>362</v>
      </c>
      <c r="C165" s="66" t="s">
        <v>454</v>
      </c>
      <c r="D165" s="66" t="s">
        <v>430</v>
      </c>
      <c r="E165" s="66" t="s">
        <v>600</v>
      </c>
      <c r="F165" s="66"/>
      <c r="G165" s="67">
        <f>G166</f>
        <v>20000</v>
      </c>
      <c r="H165" s="67">
        <f t="shared" ref="H165:I166" si="65">H166</f>
        <v>19169.099999999999</v>
      </c>
      <c r="I165" s="67">
        <f t="shared" si="65"/>
        <v>19169.099999999999</v>
      </c>
    </row>
    <row r="166" spans="1:9" s="136" customFormat="1" x14ac:dyDescent="0.2">
      <c r="A166" s="74" t="s">
        <v>88</v>
      </c>
      <c r="B166" s="75" t="s">
        <v>362</v>
      </c>
      <c r="C166" s="75" t="s">
        <v>454</v>
      </c>
      <c r="D166" s="75" t="s">
        <v>430</v>
      </c>
      <c r="E166" s="75" t="s">
        <v>600</v>
      </c>
      <c r="F166" s="75" t="s">
        <v>87</v>
      </c>
      <c r="G166" s="76">
        <f>G167</f>
        <v>20000</v>
      </c>
      <c r="H166" s="76">
        <f t="shared" si="65"/>
        <v>19169.099999999999</v>
      </c>
      <c r="I166" s="76">
        <f t="shared" si="65"/>
        <v>19169.099999999999</v>
      </c>
    </row>
    <row r="167" spans="1:9" s="136" customFormat="1" ht="12.75" customHeight="1" x14ac:dyDescent="0.2">
      <c r="A167" s="74" t="s">
        <v>89</v>
      </c>
      <c r="B167" s="75" t="s">
        <v>362</v>
      </c>
      <c r="C167" s="75" t="s">
        <v>454</v>
      </c>
      <c r="D167" s="75" t="s">
        <v>430</v>
      </c>
      <c r="E167" s="75" t="s">
        <v>600</v>
      </c>
      <c r="F167" s="75" t="s">
        <v>90</v>
      </c>
      <c r="G167" s="76">
        <v>20000</v>
      </c>
      <c r="H167" s="76">
        <v>19169.099999999999</v>
      </c>
      <c r="I167" s="76">
        <v>19169.099999999999</v>
      </c>
    </row>
    <row r="168" spans="1:9" s="136" customFormat="1" ht="27" customHeight="1" x14ac:dyDescent="0.2">
      <c r="A168" s="78" t="s">
        <v>598</v>
      </c>
      <c r="B168" s="69" t="s">
        <v>362</v>
      </c>
      <c r="C168" s="69" t="s">
        <v>454</v>
      </c>
      <c r="D168" s="69" t="s">
        <v>430</v>
      </c>
      <c r="E168" s="102" t="s">
        <v>229</v>
      </c>
      <c r="F168" s="69"/>
      <c r="G168" s="70">
        <f>G169</f>
        <v>1500</v>
      </c>
      <c r="H168" s="70">
        <f t="shared" ref="H168:I170" si="66">H169</f>
        <v>1500</v>
      </c>
      <c r="I168" s="70">
        <f t="shared" si="66"/>
        <v>1500</v>
      </c>
    </row>
    <row r="169" spans="1:9" s="136" customFormat="1" ht="24" customHeight="1" x14ac:dyDescent="0.2">
      <c r="A169" s="94" t="s">
        <v>46</v>
      </c>
      <c r="B169" s="66" t="s">
        <v>362</v>
      </c>
      <c r="C169" s="66" t="s">
        <v>454</v>
      </c>
      <c r="D169" s="66" t="s">
        <v>430</v>
      </c>
      <c r="E169" s="95" t="s">
        <v>599</v>
      </c>
      <c r="F169" s="66"/>
      <c r="G169" s="67">
        <f>G170</f>
        <v>1500</v>
      </c>
      <c r="H169" s="67">
        <f t="shared" si="66"/>
        <v>1500</v>
      </c>
      <c r="I169" s="67">
        <f t="shared" si="66"/>
        <v>1500</v>
      </c>
    </row>
    <row r="170" spans="1:9" s="136" customFormat="1" x14ac:dyDescent="0.2">
      <c r="A170" s="74" t="s">
        <v>88</v>
      </c>
      <c r="B170" s="75" t="s">
        <v>362</v>
      </c>
      <c r="C170" s="75" t="s">
        <v>454</v>
      </c>
      <c r="D170" s="75" t="s">
        <v>430</v>
      </c>
      <c r="E170" s="85" t="s">
        <v>599</v>
      </c>
      <c r="F170" s="75" t="s">
        <v>87</v>
      </c>
      <c r="G170" s="76">
        <f>G171</f>
        <v>1500</v>
      </c>
      <c r="H170" s="76">
        <f t="shared" si="66"/>
        <v>1500</v>
      </c>
      <c r="I170" s="76">
        <f t="shared" si="66"/>
        <v>1500</v>
      </c>
    </row>
    <row r="171" spans="1:9" s="136" customFormat="1" ht="12.75" customHeight="1" x14ac:dyDescent="0.2">
      <c r="A171" s="74" t="s">
        <v>139</v>
      </c>
      <c r="B171" s="75" t="s">
        <v>362</v>
      </c>
      <c r="C171" s="75" t="s">
        <v>454</v>
      </c>
      <c r="D171" s="75" t="s">
        <v>430</v>
      </c>
      <c r="E171" s="85" t="s">
        <v>599</v>
      </c>
      <c r="F171" s="75" t="s">
        <v>457</v>
      </c>
      <c r="G171" s="76">
        <v>1500</v>
      </c>
      <c r="H171" s="76">
        <v>1500</v>
      </c>
      <c r="I171" s="76">
        <v>1500</v>
      </c>
    </row>
    <row r="172" spans="1:9" s="136" customFormat="1" ht="12.75" customHeight="1" x14ac:dyDescent="0.2">
      <c r="A172" s="65" t="s">
        <v>358</v>
      </c>
      <c r="B172" s="66" t="s">
        <v>362</v>
      </c>
      <c r="C172" s="66" t="s">
        <v>436</v>
      </c>
      <c r="D172" s="66" t="s">
        <v>70</v>
      </c>
      <c r="E172" s="66"/>
      <c r="F172" s="66"/>
      <c r="G172" s="67">
        <f>G173</f>
        <v>8888</v>
      </c>
      <c r="H172" s="67">
        <f t="shared" ref="H172:I172" si="67">H173</f>
        <v>8888</v>
      </c>
      <c r="I172" s="67">
        <f t="shared" si="67"/>
        <v>8888</v>
      </c>
    </row>
    <row r="173" spans="1:9" s="136" customFormat="1" ht="12.75" customHeight="1" x14ac:dyDescent="0.2">
      <c r="A173" s="65" t="s">
        <v>347</v>
      </c>
      <c r="B173" s="66" t="s">
        <v>362</v>
      </c>
      <c r="C173" s="66" t="s">
        <v>436</v>
      </c>
      <c r="D173" s="66" t="s">
        <v>438</v>
      </c>
      <c r="E173" s="66" t="s">
        <v>190</v>
      </c>
      <c r="F173" s="72"/>
      <c r="G173" s="67">
        <f>G174</f>
        <v>8888</v>
      </c>
      <c r="H173" s="67">
        <f t="shared" ref="H173:I176" si="68">H174</f>
        <v>8888</v>
      </c>
      <c r="I173" s="67">
        <f t="shared" si="68"/>
        <v>8888</v>
      </c>
    </row>
    <row r="174" spans="1:9" s="136" customFormat="1" ht="12.75" customHeight="1" x14ac:dyDescent="0.2">
      <c r="A174" s="65" t="s">
        <v>98</v>
      </c>
      <c r="B174" s="66" t="s">
        <v>362</v>
      </c>
      <c r="C174" s="66" t="s">
        <v>436</v>
      </c>
      <c r="D174" s="66" t="s">
        <v>438</v>
      </c>
      <c r="E174" s="66" t="s">
        <v>191</v>
      </c>
      <c r="F174" s="66"/>
      <c r="G174" s="67">
        <f>G175</f>
        <v>8888</v>
      </c>
      <c r="H174" s="67">
        <f t="shared" si="68"/>
        <v>8888</v>
      </c>
      <c r="I174" s="67">
        <f t="shared" si="68"/>
        <v>8888</v>
      </c>
    </row>
    <row r="175" spans="1:9" s="136" customFormat="1" ht="24" customHeight="1" x14ac:dyDescent="0.2">
      <c r="A175" s="65" t="s">
        <v>45</v>
      </c>
      <c r="B175" s="66" t="s">
        <v>362</v>
      </c>
      <c r="C175" s="66" t="s">
        <v>436</v>
      </c>
      <c r="D175" s="66" t="s">
        <v>438</v>
      </c>
      <c r="E175" s="66" t="s">
        <v>444</v>
      </c>
      <c r="F175" s="66"/>
      <c r="G175" s="67">
        <f>G176</f>
        <v>8888</v>
      </c>
      <c r="H175" s="67">
        <f t="shared" si="68"/>
        <v>8888</v>
      </c>
      <c r="I175" s="67">
        <f t="shared" si="68"/>
        <v>8888</v>
      </c>
    </row>
    <row r="176" spans="1:9" s="136" customFormat="1" x14ac:dyDescent="0.2">
      <c r="A176" s="74" t="s">
        <v>94</v>
      </c>
      <c r="B176" s="75" t="s">
        <v>362</v>
      </c>
      <c r="C176" s="75" t="s">
        <v>436</v>
      </c>
      <c r="D176" s="75" t="s">
        <v>438</v>
      </c>
      <c r="E176" s="75" t="s">
        <v>444</v>
      </c>
      <c r="F176" s="75" t="s">
        <v>366</v>
      </c>
      <c r="G176" s="76">
        <f>G177</f>
        <v>8888</v>
      </c>
      <c r="H176" s="76">
        <f t="shared" si="68"/>
        <v>8888</v>
      </c>
      <c r="I176" s="76">
        <f t="shared" si="68"/>
        <v>8888</v>
      </c>
    </row>
    <row r="177" spans="1:9" s="136" customFormat="1" ht="12.75" customHeight="1" x14ac:dyDescent="0.2">
      <c r="A177" s="74" t="s">
        <v>95</v>
      </c>
      <c r="B177" s="75" t="s">
        <v>362</v>
      </c>
      <c r="C177" s="75" t="s">
        <v>436</v>
      </c>
      <c r="D177" s="75" t="s">
        <v>438</v>
      </c>
      <c r="E177" s="75" t="s">
        <v>444</v>
      </c>
      <c r="F177" s="75" t="s">
        <v>376</v>
      </c>
      <c r="G177" s="76">
        <v>8888</v>
      </c>
      <c r="H177" s="76">
        <v>8888</v>
      </c>
      <c r="I177" s="76">
        <v>8888</v>
      </c>
    </row>
    <row r="178" spans="1:9" s="136" customFormat="1" ht="31.5" x14ac:dyDescent="0.2">
      <c r="A178" s="68" t="s">
        <v>601</v>
      </c>
      <c r="B178" s="71">
        <v>599</v>
      </c>
      <c r="C178" s="72"/>
      <c r="D178" s="72"/>
      <c r="E178" s="71"/>
      <c r="F178" s="71"/>
      <c r="G178" s="73">
        <f>G179+G203+G210</f>
        <v>12358.875</v>
      </c>
      <c r="H178" s="73">
        <f t="shared" ref="H178:I178" si="69">H179+H203+H210</f>
        <v>12562.025000000001</v>
      </c>
      <c r="I178" s="73">
        <f t="shared" si="69"/>
        <v>12332.150000000001</v>
      </c>
    </row>
    <row r="179" spans="1:9" s="136" customFormat="1" ht="12.75" customHeight="1" x14ac:dyDescent="0.2">
      <c r="A179" s="65" t="s">
        <v>104</v>
      </c>
      <c r="B179" s="66" t="s">
        <v>365</v>
      </c>
      <c r="C179" s="66" t="s">
        <v>69</v>
      </c>
      <c r="D179" s="66" t="s">
        <v>70</v>
      </c>
      <c r="E179" s="66"/>
      <c r="F179" s="66"/>
      <c r="G179" s="67">
        <f>G180+G191+G197</f>
        <v>10171.375</v>
      </c>
      <c r="H179" s="67">
        <f t="shared" ref="H179:I179" si="70">H180+H191+H197</f>
        <v>10374.525000000001</v>
      </c>
      <c r="I179" s="67">
        <f t="shared" si="70"/>
        <v>10144.650000000001</v>
      </c>
    </row>
    <row r="180" spans="1:9" s="136" customFormat="1" ht="24" customHeight="1" x14ac:dyDescent="0.2">
      <c r="A180" s="65" t="s">
        <v>283</v>
      </c>
      <c r="B180" s="66" t="s">
        <v>365</v>
      </c>
      <c r="C180" s="66" t="s">
        <v>69</v>
      </c>
      <c r="D180" s="66" t="s">
        <v>71</v>
      </c>
      <c r="E180" s="66"/>
      <c r="F180" s="66"/>
      <c r="G180" s="67">
        <f t="shared" ref="G180:I181" si="71">G181</f>
        <v>9925.7000000000007</v>
      </c>
      <c r="H180" s="67">
        <f t="shared" si="71"/>
        <v>9925.7000000000007</v>
      </c>
      <c r="I180" s="67">
        <f t="shared" si="71"/>
        <v>9925.7000000000007</v>
      </c>
    </row>
    <row r="181" spans="1:9" s="136" customFormat="1" ht="12.75" customHeight="1" x14ac:dyDescent="0.2">
      <c r="A181" s="98" t="s">
        <v>67</v>
      </c>
      <c r="B181" s="80" t="s">
        <v>365</v>
      </c>
      <c r="C181" s="80" t="s">
        <v>69</v>
      </c>
      <c r="D181" s="80" t="s">
        <v>71</v>
      </c>
      <c r="E181" s="80" t="s">
        <v>190</v>
      </c>
      <c r="F181" s="80"/>
      <c r="G181" s="81">
        <f t="shared" si="71"/>
        <v>9925.7000000000007</v>
      </c>
      <c r="H181" s="81">
        <f t="shared" si="71"/>
        <v>9925.7000000000007</v>
      </c>
      <c r="I181" s="81">
        <f t="shared" si="71"/>
        <v>9925.7000000000007</v>
      </c>
    </row>
    <row r="182" spans="1:9" s="136" customFormat="1" ht="12.75" customHeight="1" x14ac:dyDescent="0.2">
      <c r="A182" s="82" t="s">
        <v>275</v>
      </c>
      <c r="B182" s="66" t="s">
        <v>365</v>
      </c>
      <c r="C182" s="66" t="s">
        <v>69</v>
      </c>
      <c r="D182" s="66" t="s">
        <v>71</v>
      </c>
      <c r="E182" s="66" t="s">
        <v>191</v>
      </c>
      <c r="F182" s="66"/>
      <c r="G182" s="67">
        <f>G183+G186</f>
        <v>9925.7000000000007</v>
      </c>
      <c r="H182" s="67">
        <f>H183+H186</f>
        <v>9925.7000000000007</v>
      </c>
      <c r="I182" s="67">
        <f>I183+I186</f>
        <v>9925.7000000000007</v>
      </c>
    </row>
    <row r="183" spans="1:9" s="136" customFormat="1" ht="12.75" customHeight="1" x14ac:dyDescent="0.2">
      <c r="A183" s="82" t="s">
        <v>274</v>
      </c>
      <c r="B183" s="66" t="s">
        <v>365</v>
      </c>
      <c r="C183" s="66" t="s">
        <v>69</v>
      </c>
      <c r="D183" s="66" t="s">
        <v>71</v>
      </c>
      <c r="E183" s="66" t="s">
        <v>192</v>
      </c>
      <c r="F183" s="66"/>
      <c r="G183" s="67">
        <f t="shared" ref="G183:I184" si="72">G184</f>
        <v>7749.4</v>
      </c>
      <c r="H183" s="67">
        <f t="shared" si="72"/>
        <v>7749.4</v>
      </c>
      <c r="I183" s="67">
        <f t="shared" si="72"/>
        <v>7749.4</v>
      </c>
    </row>
    <row r="184" spans="1:9" s="136" customFormat="1" ht="36" x14ac:dyDescent="0.2">
      <c r="A184" s="74" t="s">
        <v>72</v>
      </c>
      <c r="B184" s="75" t="s">
        <v>365</v>
      </c>
      <c r="C184" s="75" t="s">
        <v>69</v>
      </c>
      <c r="D184" s="75" t="s">
        <v>71</v>
      </c>
      <c r="E184" s="75" t="s">
        <v>192</v>
      </c>
      <c r="F184" s="75" t="s">
        <v>73</v>
      </c>
      <c r="G184" s="76">
        <f t="shared" si="72"/>
        <v>7749.4</v>
      </c>
      <c r="H184" s="76">
        <f t="shared" si="72"/>
        <v>7749.4</v>
      </c>
      <c r="I184" s="76">
        <f t="shared" si="72"/>
        <v>7749.4</v>
      </c>
    </row>
    <row r="185" spans="1:9" s="136" customFormat="1" x14ac:dyDescent="0.2">
      <c r="A185" s="74" t="s">
        <v>74</v>
      </c>
      <c r="B185" s="75" t="s">
        <v>365</v>
      </c>
      <c r="C185" s="75" t="s">
        <v>69</v>
      </c>
      <c r="D185" s="75" t="s">
        <v>71</v>
      </c>
      <c r="E185" s="75" t="s">
        <v>192</v>
      </c>
      <c r="F185" s="75" t="s">
        <v>75</v>
      </c>
      <c r="G185" s="76">
        <v>7749.4</v>
      </c>
      <c r="H185" s="76">
        <v>7749.4</v>
      </c>
      <c r="I185" s="76">
        <v>7749.4</v>
      </c>
    </row>
    <row r="186" spans="1:9" s="136" customFormat="1" ht="12.75" customHeight="1" x14ac:dyDescent="0.2">
      <c r="A186" s="65" t="s">
        <v>76</v>
      </c>
      <c r="B186" s="66" t="s">
        <v>365</v>
      </c>
      <c r="C186" s="66" t="s">
        <v>69</v>
      </c>
      <c r="D186" s="66" t="s">
        <v>71</v>
      </c>
      <c r="E186" s="66" t="s">
        <v>193</v>
      </c>
      <c r="F186" s="66"/>
      <c r="G186" s="67">
        <f>G187+G189</f>
        <v>2176.3000000000002</v>
      </c>
      <c r="H186" s="67">
        <f>H187+H189</f>
        <v>2176.3000000000002</v>
      </c>
      <c r="I186" s="67">
        <f>I187+I189</f>
        <v>2176.3000000000002</v>
      </c>
    </row>
    <row r="187" spans="1:9" s="136" customFormat="1" ht="12.75" customHeight="1" x14ac:dyDescent="0.2">
      <c r="A187" s="74" t="s">
        <v>495</v>
      </c>
      <c r="B187" s="75" t="s">
        <v>365</v>
      </c>
      <c r="C187" s="75" t="s">
        <v>69</v>
      </c>
      <c r="D187" s="75" t="s">
        <v>71</v>
      </c>
      <c r="E187" s="75" t="s">
        <v>193</v>
      </c>
      <c r="F187" s="75" t="s">
        <v>77</v>
      </c>
      <c r="G187" s="76">
        <f>G188</f>
        <v>2148.8000000000002</v>
      </c>
      <c r="H187" s="76">
        <f>H188</f>
        <v>2148.8000000000002</v>
      </c>
      <c r="I187" s="76">
        <f>I188</f>
        <v>2148.8000000000002</v>
      </c>
    </row>
    <row r="188" spans="1:9" s="136" customFormat="1" x14ac:dyDescent="0.2">
      <c r="A188" s="74" t="s">
        <v>78</v>
      </c>
      <c r="B188" s="75" t="s">
        <v>365</v>
      </c>
      <c r="C188" s="75" t="s">
        <v>69</v>
      </c>
      <c r="D188" s="75" t="s">
        <v>71</v>
      </c>
      <c r="E188" s="75" t="s">
        <v>193</v>
      </c>
      <c r="F188" s="75" t="s">
        <v>79</v>
      </c>
      <c r="G188" s="76">
        <v>2148.8000000000002</v>
      </c>
      <c r="H188" s="76">
        <v>2148.8000000000002</v>
      </c>
      <c r="I188" s="76">
        <v>2148.8000000000002</v>
      </c>
    </row>
    <row r="189" spans="1:9" s="136" customFormat="1" ht="12.75" customHeight="1" x14ac:dyDescent="0.2">
      <c r="A189" s="74" t="s">
        <v>80</v>
      </c>
      <c r="B189" s="75" t="s">
        <v>365</v>
      </c>
      <c r="C189" s="75" t="s">
        <v>69</v>
      </c>
      <c r="D189" s="75" t="s">
        <v>71</v>
      </c>
      <c r="E189" s="75" t="s">
        <v>193</v>
      </c>
      <c r="F189" s="75" t="s">
        <v>81</v>
      </c>
      <c r="G189" s="76">
        <f>G190</f>
        <v>27.5</v>
      </c>
      <c r="H189" s="76">
        <f>H190</f>
        <v>27.5</v>
      </c>
      <c r="I189" s="76">
        <f>I190</f>
        <v>27.5</v>
      </c>
    </row>
    <row r="190" spans="1:9" s="136" customFormat="1" ht="12.75" customHeight="1" x14ac:dyDescent="0.2">
      <c r="A190" s="74" t="s">
        <v>453</v>
      </c>
      <c r="B190" s="75" t="s">
        <v>365</v>
      </c>
      <c r="C190" s="75" t="s">
        <v>69</v>
      </c>
      <c r="D190" s="75" t="s">
        <v>71</v>
      </c>
      <c r="E190" s="75" t="s">
        <v>193</v>
      </c>
      <c r="F190" s="75" t="s">
        <v>82</v>
      </c>
      <c r="G190" s="76">
        <v>27.5</v>
      </c>
      <c r="H190" s="76">
        <v>27.5</v>
      </c>
      <c r="I190" s="76">
        <v>27.5</v>
      </c>
    </row>
    <row r="191" spans="1:9" s="136" customFormat="1" ht="12.75" customHeight="1" x14ac:dyDescent="0.2">
      <c r="A191" s="65" t="s">
        <v>400</v>
      </c>
      <c r="B191" s="66" t="s">
        <v>365</v>
      </c>
      <c r="C191" s="66" t="s">
        <v>69</v>
      </c>
      <c r="D191" s="66" t="s">
        <v>381</v>
      </c>
      <c r="E191" s="66"/>
      <c r="F191" s="66"/>
      <c r="G191" s="87">
        <f t="shared" ref="G191:I195" si="73">G192</f>
        <v>45.674999999999997</v>
      </c>
      <c r="H191" s="87">
        <f t="shared" si="73"/>
        <v>248.82499999999999</v>
      </c>
      <c r="I191" s="87">
        <f t="shared" si="73"/>
        <v>18.95</v>
      </c>
    </row>
    <row r="192" spans="1:9" s="136" customFormat="1" ht="12.75" customHeight="1" x14ac:dyDescent="0.2">
      <c r="A192" s="98" t="s">
        <v>67</v>
      </c>
      <c r="B192" s="80" t="s">
        <v>365</v>
      </c>
      <c r="C192" s="80" t="s">
        <v>69</v>
      </c>
      <c r="D192" s="80" t="s">
        <v>381</v>
      </c>
      <c r="E192" s="80" t="s">
        <v>190</v>
      </c>
      <c r="F192" s="75"/>
      <c r="G192" s="89">
        <f t="shared" si="73"/>
        <v>45.674999999999997</v>
      </c>
      <c r="H192" s="89">
        <f t="shared" si="73"/>
        <v>248.82499999999999</v>
      </c>
      <c r="I192" s="89">
        <f t="shared" si="73"/>
        <v>18.95</v>
      </c>
    </row>
    <row r="193" spans="1:9" s="136" customFormat="1" ht="12.75" customHeight="1" x14ac:dyDescent="0.2">
      <c r="A193" s="82" t="s">
        <v>275</v>
      </c>
      <c r="B193" s="66" t="s">
        <v>365</v>
      </c>
      <c r="C193" s="66" t="s">
        <v>69</v>
      </c>
      <c r="D193" s="66" t="s">
        <v>381</v>
      </c>
      <c r="E193" s="66" t="s">
        <v>191</v>
      </c>
      <c r="F193" s="75"/>
      <c r="G193" s="87">
        <f t="shared" si="73"/>
        <v>45.674999999999997</v>
      </c>
      <c r="H193" s="87">
        <f t="shared" si="73"/>
        <v>248.82499999999999</v>
      </c>
      <c r="I193" s="87">
        <f t="shared" si="73"/>
        <v>18.95</v>
      </c>
    </row>
    <row r="194" spans="1:9" s="136" customFormat="1" ht="24" customHeight="1" x14ac:dyDescent="0.2">
      <c r="A194" s="65" t="s">
        <v>403</v>
      </c>
      <c r="B194" s="66" t="s">
        <v>365</v>
      </c>
      <c r="C194" s="66" t="s">
        <v>69</v>
      </c>
      <c r="D194" s="66" t="s">
        <v>381</v>
      </c>
      <c r="E194" s="66" t="s">
        <v>317</v>
      </c>
      <c r="F194" s="66"/>
      <c r="G194" s="87">
        <f t="shared" si="73"/>
        <v>45.674999999999997</v>
      </c>
      <c r="H194" s="87">
        <f t="shared" si="73"/>
        <v>248.82499999999999</v>
      </c>
      <c r="I194" s="87">
        <f t="shared" si="73"/>
        <v>18.95</v>
      </c>
    </row>
    <row r="195" spans="1:9" s="136" customFormat="1" ht="12.75" customHeight="1" x14ac:dyDescent="0.2">
      <c r="A195" s="74" t="s">
        <v>495</v>
      </c>
      <c r="B195" s="75" t="s">
        <v>365</v>
      </c>
      <c r="C195" s="75" t="s">
        <v>69</v>
      </c>
      <c r="D195" s="75" t="s">
        <v>381</v>
      </c>
      <c r="E195" s="75" t="s">
        <v>317</v>
      </c>
      <c r="F195" s="75" t="s">
        <v>77</v>
      </c>
      <c r="G195" s="88">
        <f t="shared" si="73"/>
        <v>45.674999999999997</v>
      </c>
      <c r="H195" s="88">
        <f t="shared" si="73"/>
        <v>248.82499999999999</v>
      </c>
      <c r="I195" s="88">
        <f t="shared" si="73"/>
        <v>18.95</v>
      </c>
    </row>
    <row r="196" spans="1:9" s="136" customFormat="1" x14ac:dyDescent="0.2">
      <c r="A196" s="74" t="s">
        <v>78</v>
      </c>
      <c r="B196" s="75" t="s">
        <v>365</v>
      </c>
      <c r="C196" s="75" t="s">
        <v>69</v>
      </c>
      <c r="D196" s="75" t="s">
        <v>381</v>
      </c>
      <c r="E196" s="75" t="s">
        <v>317</v>
      </c>
      <c r="F196" s="75" t="s">
        <v>79</v>
      </c>
      <c r="G196" s="88">
        <v>45.674999999999997</v>
      </c>
      <c r="H196" s="88">
        <v>248.82499999999999</v>
      </c>
      <c r="I196" s="88">
        <v>18.95</v>
      </c>
    </row>
    <row r="197" spans="1:9" s="136" customFormat="1" ht="12.75" customHeight="1" x14ac:dyDescent="0.2">
      <c r="A197" s="106" t="s">
        <v>288</v>
      </c>
      <c r="B197" s="66" t="s">
        <v>365</v>
      </c>
      <c r="C197" s="66" t="s">
        <v>69</v>
      </c>
      <c r="D197" s="66" t="s">
        <v>86</v>
      </c>
      <c r="E197" s="66"/>
      <c r="F197" s="66"/>
      <c r="G197" s="67">
        <f>G198</f>
        <v>200</v>
      </c>
      <c r="H197" s="67">
        <f t="shared" ref="H197:I197" si="74">H198</f>
        <v>200</v>
      </c>
      <c r="I197" s="67">
        <f t="shared" si="74"/>
        <v>200</v>
      </c>
    </row>
    <row r="198" spans="1:9" s="136" customFormat="1" ht="27" customHeight="1" x14ac:dyDescent="0.2">
      <c r="A198" s="111" t="s">
        <v>487</v>
      </c>
      <c r="B198" s="69">
        <v>599</v>
      </c>
      <c r="C198" s="69" t="s">
        <v>69</v>
      </c>
      <c r="D198" s="69" t="s">
        <v>86</v>
      </c>
      <c r="E198" s="69" t="s">
        <v>93</v>
      </c>
      <c r="F198" s="69"/>
      <c r="G198" s="70">
        <f>G199</f>
        <v>200</v>
      </c>
      <c r="H198" s="70">
        <f t="shared" ref="H198:I201" si="75">H199</f>
        <v>200</v>
      </c>
      <c r="I198" s="70">
        <f t="shared" si="75"/>
        <v>200</v>
      </c>
    </row>
    <row r="199" spans="1:9" s="136" customFormat="1" ht="12.75" customHeight="1" x14ac:dyDescent="0.2">
      <c r="A199" s="106" t="s">
        <v>445</v>
      </c>
      <c r="B199" s="66" t="s">
        <v>365</v>
      </c>
      <c r="C199" s="66" t="s">
        <v>69</v>
      </c>
      <c r="D199" s="66" t="s">
        <v>86</v>
      </c>
      <c r="E199" s="66" t="s">
        <v>446</v>
      </c>
      <c r="F199" s="66"/>
      <c r="G199" s="67">
        <f>G200</f>
        <v>200</v>
      </c>
      <c r="H199" s="67">
        <f t="shared" si="75"/>
        <v>200</v>
      </c>
      <c r="I199" s="67">
        <f t="shared" si="75"/>
        <v>200</v>
      </c>
    </row>
    <row r="200" spans="1:9" s="136" customFormat="1" ht="12.75" customHeight="1" x14ac:dyDescent="0.2">
      <c r="A200" s="93" t="s">
        <v>602</v>
      </c>
      <c r="B200" s="80" t="s">
        <v>365</v>
      </c>
      <c r="C200" s="80" t="s">
        <v>69</v>
      </c>
      <c r="D200" s="80" t="s">
        <v>86</v>
      </c>
      <c r="E200" s="80" t="s">
        <v>603</v>
      </c>
      <c r="F200" s="80"/>
      <c r="G200" s="81">
        <f>G201</f>
        <v>200</v>
      </c>
      <c r="H200" s="81">
        <f t="shared" si="75"/>
        <v>200</v>
      </c>
      <c r="I200" s="81">
        <f t="shared" si="75"/>
        <v>200</v>
      </c>
    </row>
    <row r="201" spans="1:9" s="136" customFormat="1" ht="36" x14ac:dyDescent="0.2">
      <c r="A201" s="74" t="s">
        <v>72</v>
      </c>
      <c r="B201" s="75" t="s">
        <v>365</v>
      </c>
      <c r="C201" s="75" t="s">
        <v>69</v>
      </c>
      <c r="D201" s="75" t="s">
        <v>86</v>
      </c>
      <c r="E201" s="75" t="s">
        <v>603</v>
      </c>
      <c r="F201" s="75" t="s">
        <v>73</v>
      </c>
      <c r="G201" s="76">
        <f>G202</f>
        <v>200</v>
      </c>
      <c r="H201" s="76">
        <f t="shared" si="75"/>
        <v>200</v>
      </c>
      <c r="I201" s="76">
        <f t="shared" si="75"/>
        <v>200</v>
      </c>
    </row>
    <row r="202" spans="1:9" s="136" customFormat="1" x14ac:dyDescent="0.2">
      <c r="A202" s="74" t="s">
        <v>74</v>
      </c>
      <c r="B202" s="75" t="s">
        <v>365</v>
      </c>
      <c r="C202" s="75" t="s">
        <v>69</v>
      </c>
      <c r="D202" s="75" t="s">
        <v>86</v>
      </c>
      <c r="E202" s="75" t="s">
        <v>603</v>
      </c>
      <c r="F202" s="75" t="s">
        <v>75</v>
      </c>
      <c r="G202" s="76">
        <v>200</v>
      </c>
      <c r="H202" s="76">
        <v>200</v>
      </c>
      <c r="I202" s="76">
        <v>200</v>
      </c>
    </row>
    <row r="203" spans="1:9" s="136" customFormat="1" ht="12.75" customHeight="1" x14ac:dyDescent="0.2">
      <c r="A203" s="65" t="s">
        <v>337</v>
      </c>
      <c r="B203" s="66" t="s">
        <v>365</v>
      </c>
      <c r="C203" s="66" t="s">
        <v>381</v>
      </c>
      <c r="D203" s="66" t="s">
        <v>70</v>
      </c>
      <c r="E203" s="75"/>
      <c r="F203" s="75"/>
      <c r="G203" s="67">
        <f t="shared" ref="G203:I208" si="76">G204</f>
        <v>2000</v>
      </c>
      <c r="H203" s="67">
        <f t="shared" si="76"/>
        <v>2000</v>
      </c>
      <c r="I203" s="67">
        <f t="shared" si="76"/>
        <v>2000</v>
      </c>
    </row>
    <row r="204" spans="1:9" s="136" customFormat="1" ht="12.75" customHeight="1" x14ac:dyDescent="0.2">
      <c r="A204" s="65" t="s">
        <v>340</v>
      </c>
      <c r="B204" s="66" t="s">
        <v>365</v>
      </c>
      <c r="C204" s="66" t="s">
        <v>381</v>
      </c>
      <c r="D204" s="66" t="s">
        <v>430</v>
      </c>
      <c r="E204" s="80"/>
      <c r="F204" s="80"/>
      <c r="G204" s="67">
        <f t="shared" si="76"/>
        <v>2000</v>
      </c>
      <c r="H204" s="67">
        <f t="shared" si="76"/>
        <v>2000</v>
      </c>
      <c r="I204" s="67">
        <f t="shared" si="76"/>
        <v>2000</v>
      </c>
    </row>
    <row r="205" spans="1:9" s="136" customFormat="1" ht="12.75" customHeight="1" x14ac:dyDescent="0.2">
      <c r="A205" s="98" t="s">
        <v>67</v>
      </c>
      <c r="B205" s="80" t="s">
        <v>365</v>
      </c>
      <c r="C205" s="80" t="s">
        <v>381</v>
      </c>
      <c r="D205" s="80" t="s">
        <v>430</v>
      </c>
      <c r="E205" s="80" t="s">
        <v>190</v>
      </c>
      <c r="F205" s="80"/>
      <c r="G205" s="81">
        <f t="shared" si="76"/>
        <v>2000</v>
      </c>
      <c r="H205" s="81">
        <f t="shared" si="76"/>
        <v>2000</v>
      </c>
      <c r="I205" s="81">
        <f t="shared" si="76"/>
        <v>2000</v>
      </c>
    </row>
    <row r="206" spans="1:9" s="136" customFormat="1" ht="12.75" customHeight="1" x14ac:dyDescent="0.2">
      <c r="A206" s="65" t="s">
        <v>275</v>
      </c>
      <c r="B206" s="66" t="s">
        <v>365</v>
      </c>
      <c r="C206" s="66" t="s">
        <v>381</v>
      </c>
      <c r="D206" s="66" t="s">
        <v>430</v>
      </c>
      <c r="E206" s="66" t="s">
        <v>191</v>
      </c>
      <c r="F206" s="66"/>
      <c r="G206" s="67">
        <f t="shared" si="76"/>
        <v>2000</v>
      </c>
      <c r="H206" s="67">
        <f t="shared" si="76"/>
        <v>2000</v>
      </c>
      <c r="I206" s="67">
        <f t="shared" si="76"/>
        <v>2000</v>
      </c>
    </row>
    <row r="207" spans="1:9" s="136" customFormat="1" ht="12.75" customHeight="1" x14ac:dyDescent="0.2">
      <c r="A207" s="65" t="s">
        <v>511</v>
      </c>
      <c r="B207" s="66" t="s">
        <v>365</v>
      </c>
      <c r="C207" s="66" t="s">
        <v>381</v>
      </c>
      <c r="D207" s="66" t="s">
        <v>430</v>
      </c>
      <c r="E207" s="95" t="s">
        <v>313</v>
      </c>
      <c r="F207" s="66"/>
      <c r="G207" s="67">
        <f t="shared" si="76"/>
        <v>2000</v>
      </c>
      <c r="H207" s="67">
        <f t="shared" si="76"/>
        <v>2000</v>
      </c>
      <c r="I207" s="67">
        <f t="shared" si="76"/>
        <v>2000</v>
      </c>
    </row>
    <row r="208" spans="1:9" s="136" customFormat="1" ht="12.75" customHeight="1" x14ac:dyDescent="0.2">
      <c r="A208" s="74" t="s">
        <v>495</v>
      </c>
      <c r="B208" s="75" t="s">
        <v>365</v>
      </c>
      <c r="C208" s="75" t="s">
        <v>381</v>
      </c>
      <c r="D208" s="75" t="s">
        <v>430</v>
      </c>
      <c r="E208" s="85" t="s">
        <v>313</v>
      </c>
      <c r="F208" s="75" t="s">
        <v>77</v>
      </c>
      <c r="G208" s="76">
        <f t="shared" si="76"/>
        <v>2000</v>
      </c>
      <c r="H208" s="76">
        <f t="shared" si="76"/>
        <v>2000</v>
      </c>
      <c r="I208" s="76">
        <f t="shared" si="76"/>
        <v>2000</v>
      </c>
    </row>
    <row r="209" spans="1:9" s="136" customFormat="1" x14ac:dyDescent="0.2">
      <c r="A209" s="74" t="s">
        <v>78</v>
      </c>
      <c r="B209" s="75" t="s">
        <v>365</v>
      </c>
      <c r="C209" s="75" t="s">
        <v>381</v>
      </c>
      <c r="D209" s="75" t="s">
        <v>430</v>
      </c>
      <c r="E209" s="85" t="s">
        <v>313</v>
      </c>
      <c r="F209" s="75" t="s">
        <v>79</v>
      </c>
      <c r="G209" s="76">
        <v>2000</v>
      </c>
      <c r="H209" s="76">
        <v>2000</v>
      </c>
      <c r="I209" s="76">
        <v>2000</v>
      </c>
    </row>
    <row r="210" spans="1:9" s="136" customFormat="1" x14ac:dyDescent="0.2">
      <c r="A210" s="65" t="s">
        <v>342</v>
      </c>
      <c r="B210" s="66" t="s">
        <v>365</v>
      </c>
      <c r="C210" s="66" t="s">
        <v>437</v>
      </c>
      <c r="D210" s="66" t="s">
        <v>70</v>
      </c>
      <c r="E210" s="75"/>
      <c r="F210" s="75"/>
      <c r="G210" s="67">
        <f t="shared" ref="G210:I215" si="77">G211</f>
        <v>187.5</v>
      </c>
      <c r="H210" s="67">
        <f t="shared" si="77"/>
        <v>187.5</v>
      </c>
      <c r="I210" s="67">
        <f t="shared" si="77"/>
        <v>187.5</v>
      </c>
    </row>
    <row r="211" spans="1:9" s="136" customFormat="1" x14ac:dyDescent="0.2">
      <c r="A211" s="65" t="s">
        <v>604</v>
      </c>
      <c r="B211" s="66" t="s">
        <v>365</v>
      </c>
      <c r="C211" s="66" t="s">
        <v>437</v>
      </c>
      <c r="D211" s="66" t="s">
        <v>437</v>
      </c>
      <c r="E211" s="66"/>
      <c r="F211" s="66"/>
      <c r="G211" s="67">
        <f t="shared" si="77"/>
        <v>187.5</v>
      </c>
      <c r="H211" s="67">
        <f t="shared" si="77"/>
        <v>187.5</v>
      </c>
      <c r="I211" s="67">
        <f t="shared" si="77"/>
        <v>187.5</v>
      </c>
    </row>
    <row r="212" spans="1:9" s="136" customFormat="1" x14ac:dyDescent="0.2">
      <c r="A212" s="98" t="s">
        <v>67</v>
      </c>
      <c r="B212" s="80" t="s">
        <v>365</v>
      </c>
      <c r="C212" s="80" t="s">
        <v>437</v>
      </c>
      <c r="D212" s="80" t="s">
        <v>437</v>
      </c>
      <c r="E212" s="80" t="s">
        <v>190</v>
      </c>
      <c r="F212" s="80"/>
      <c r="G212" s="81">
        <f t="shared" si="77"/>
        <v>187.5</v>
      </c>
      <c r="H212" s="81">
        <f t="shared" si="77"/>
        <v>187.5</v>
      </c>
      <c r="I212" s="81">
        <f t="shared" si="77"/>
        <v>187.5</v>
      </c>
    </row>
    <row r="213" spans="1:9" s="136" customFormat="1" x14ac:dyDescent="0.2">
      <c r="A213" s="82" t="s">
        <v>275</v>
      </c>
      <c r="B213" s="66" t="s">
        <v>365</v>
      </c>
      <c r="C213" s="66" t="s">
        <v>437</v>
      </c>
      <c r="D213" s="66" t="s">
        <v>437</v>
      </c>
      <c r="E213" s="66" t="s">
        <v>191</v>
      </c>
      <c r="F213" s="66"/>
      <c r="G213" s="67">
        <f t="shared" si="77"/>
        <v>187.5</v>
      </c>
      <c r="H213" s="67">
        <f t="shared" si="77"/>
        <v>187.5</v>
      </c>
      <c r="I213" s="67">
        <f t="shared" si="77"/>
        <v>187.5</v>
      </c>
    </row>
    <row r="214" spans="1:9" s="136" customFormat="1" x14ac:dyDescent="0.2">
      <c r="A214" s="98" t="s">
        <v>293</v>
      </c>
      <c r="B214" s="80" t="s">
        <v>365</v>
      </c>
      <c r="C214" s="80" t="s">
        <v>437</v>
      </c>
      <c r="D214" s="80" t="s">
        <v>437</v>
      </c>
      <c r="E214" s="80" t="s">
        <v>486</v>
      </c>
      <c r="F214" s="80"/>
      <c r="G214" s="81">
        <f t="shared" si="77"/>
        <v>187.5</v>
      </c>
      <c r="H214" s="81">
        <f t="shared" si="77"/>
        <v>187.5</v>
      </c>
      <c r="I214" s="81">
        <f t="shared" si="77"/>
        <v>187.5</v>
      </c>
    </row>
    <row r="215" spans="1:9" s="136" customFormat="1" x14ac:dyDescent="0.2">
      <c r="A215" s="74" t="s">
        <v>495</v>
      </c>
      <c r="B215" s="75" t="s">
        <v>365</v>
      </c>
      <c r="C215" s="75" t="s">
        <v>437</v>
      </c>
      <c r="D215" s="75" t="s">
        <v>437</v>
      </c>
      <c r="E215" s="75" t="s">
        <v>486</v>
      </c>
      <c r="F215" s="75" t="s">
        <v>77</v>
      </c>
      <c r="G215" s="76">
        <f t="shared" si="77"/>
        <v>187.5</v>
      </c>
      <c r="H215" s="76">
        <f t="shared" si="77"/>
        <v>187.5</v>
      </c>
      <c r="I215" s="76">
        <f t="shared" si="77"/>
        <v>187.5</v>
      </c>
    </row>
    <row r="216" spans="1:9" s="136" customFormat="1" x14ac:dyDescent="0.2">
      <c r="A216" s="74" t="s">
        <v>78</v>
      </c>
      <c r="B216" s="75" t="s">
        <v>365</v>
      </c>
      <c r="C216" s="75" t="s">
        <v>437</v>
      </c>
      <c r="D216" s="75" t="s">
        <v>437</v>
      </c>
      <c r="E216" s="75" t="s">
        <v>486</v>
      </c>
      <c r="F216" s="75" t="s">
        <v>79</v>
      </c>
      <c r="G216" s="76">
        <v>187.5</v>
      </c>
      <c r="H216" s="76">
        <v>187.5</v>
      </c>
      <c r="I216" s="76">
        <v>187.5</v>
      </c>
    </row>
    <row r="217" spans="1:9" s="136" customFormat="1" ht="31.5" x14ac:dyDescent="0.2">
      <c r="A217" s="68" t="s">
        <v>605</v>
      </c>
      <c r="B217" s="71" t="s">
        <v>366</v>
      </c>
      <c r="C217" s="72"/>
      <c r="D217" s="72"/>
      <c r="E217" s="71"/>
      <c r="F217" s="71"/>
      <c r="G217" s="73">
        <f>G218+G242+G249</f>
        <v>12101.974999999999</v>
      </c>
      <c r="H217" s="73">
        <f t="shared" ref="H217:I217" si="78">H218+H242+H249</f>
        <v>12305.125</v>
      </c>
      <c r="I217" s="73">
        <f t="shared" si="78"/>
        <v>12075.25</v>
      </c>
    </row>
    <row r="218" spans="1:9" s="136" customFormat="1" x14ac:dyDescent="0.2">
      <c r="A218" s="65" t="s">
        <v>104</v>
      </c>
      <c r="B218" s="66" t="s">
        <v>366</v>
      </c>
      <c r="C218" s="66" t="s">
        <v>69</v>
      </c>
      <c r="D218" s="66" t="s">
        <v>70</v>
      </c>
      <c r="E218" s="66"/>
      <c r="F218" s="66"/>
      <c r="G218" s="67">
        <f>G219+G230+G236</f>
        <v>9914.4749999999985</v>
      </c>
      <c r="H218" s="67">
        <f>H219+H230+H236</f>
        <v>10117.625</v>
      </c>
      <c r="I218" s="67">
        <f>I219+I230+I236</f>
        <v>9887.75</v>
      </c>
    </row>
    <row r="219" spans="1:9" s="136" customFormat="1" ht="24" x14ac:dyDescent="0.2">
      <c r="A219" s="65" t="s">
        <v>283</v>
      </c>
      <c r="B219" s="66" t="s">
        <v>366</v>
      </c>
      <c r="C219" s="66" t="s">
        <v>69</v>
      </c>
      <c r="D219" s="66" t="s">
        <v>71</v>
      </c>
      <c r="E219" s="66"/>
      <c r="F219" s="66"/>
      <c r="G219" s="67">
        <f t="shared" ref="G219:I220" si="79">G220</f>
        <v>9668.7999999999993</v>
      </c>
      <c r="H219" s="67">
        <f t="shared" si="79"/>
        <v>9668.7999999999993</v>
      </c>
      <c r="I219" s="67">
        <f t="shared" si="79"/>
        <v>9668.7999999999993</v>
      </c>
    </row>
    <row r="220" spans="1:9" s="136" customFormat="1" x14ac:dyDescent="0.2">
      <c r="A220" s="98" t="s">
        <v>67</v>
      </c>
      <c r="B220" s="80" t="s">
        <v>366</v>
      </c>
      <c r="C220" s="80" t="s">
        <v>69</v>
      </c>
      <c r="D220" s="80" t="s">
        <v>71</v>
      </c>
      <c r="E220" s="80" t="s">
        <v>190</v>
      </c>
      <c r="F220" s="80"/>
      <c r="G220" s="81">
        <f t="shared" si="79"/>
        <v>9668.7999999999993</v>
      </c>
      <c r="H220" s="81">
        <f t="shared" si="79"/>
        <v>9668.7999999999993</v>
      </c>
      <c r="I220" s="81">
        <f t="shared" si="79"/>
        <v>9668.7999999999993</v>
      </c>
    </row>
    <row r="221" spans="1:9" s="136" customFormat="1" x14ac:dyDescent="0.2">
      <c r="A221" s="82" t="s">
        <v>275</v>
      </c>
      <c r="B221" s="66" t="s">
        <v>366</v>
      </c>
      <c r="C221" s="66" t="s">
        <v>69</v>
      </c>
      <c r="D221" s="66" t="s">
        <v>71</v>
      </c>
      <c r="E221" s="66" t="s">
        <v>191</v>
      </c>
      <c r="F221" s="66"/>
      <c r="G221" s="67">
        <f>G222+G225</f>
        <v>9668.7999999999993</v>
      </c>
      <c r="H221" s="67">
        <f>H222+H225</f>
        <v>9668.7999999999993</v>
      </c>
      <c r="I221" s="67">
        <f>I222+I225</f>
        <v>9668.7999999999993</v>
      </c>
    </row>
    <row r="222" spans="1:9" s="136" customFormat="1" x14ac:dyDescent="0.2">
      <c r="A222" s="82" t="s">
        <v>274</v>
      </c>
      <c r="B222" s="66" t="s">
        <v>366</v>
      </c>
      <c r="C222" s="66" t="s">
        <v>69</v>
      </c>
      <c r="D222" s="66" t="s">
        <v>71</v>
      </c>
      <c r="E222" s="66" t="s">
        <v>192</v>
      </c>
      <c r="F222" s="66"/>
      <c r="G222" s="67">
        <f t="shared" ref="G222:I223" si="80">G223</f>
        <v>7568.8</v>
      </c>
      <c r="H222" s="67">
        <f t="shared" si="80"/>
        <v>7568.8</v>
      </c>
      <c r="I222" s="67">
        <f t="shared" si="80"/>
        <v>7568.8</v>
      </c>
    </row>
    <row r="223" spans="1:9" s="136" customFormat="1" ht="36" x14ac:dyDescent="0.2">
      <c r="A223" s="74" t="s">
        <v>72</v>
      </c>
      <c r="B223" s="75" t="s">
        <v>366</v>
      </c>
      <c r="C223" s="75" t="s">
        <v>69</v>
      </c>
      <c r="D223" s="75" t="s">
        <v>71</v>
      </c>
      <c r="E223" s="75" t="s">
        <v>192</v>
      </c>
      <c r="F223" s="75" t="s">
        <v>73</v>
      </c>
      <c r="G223" s="76">
        <f t="shared" si="80"/>
        <v>7568.8</v>
      </c>
      <c r="H223" s="76">
        <f t="shared" si="80"/>
        <v>7568.8</v>
      </c>
      <c r="I223" s="76">
        <f t="shared" si="80"/>
        <v>7568.8</v>
      </c>
    </row>
    <row r="224" spans="1:9" s="136" customFormat="1" x14ac:dyDescent="0.2">
      <c r="A224" s="74" t="s">
        <v>74</v>
      </c>
      <c r="B224" s="75" t="s">
        <v>366</v>
      </c>
      <c r="C224" s="75" t="s">
        <v>69</v>
      </c>
      <c r="D224" s="75" t="s">
        <v>71</v>
      </c>
      <c r="E224" s="75" t="s">
        <v>192</v>
      </c>
      <c r="F224" s="75" t="s">
        <v>75</v>
      </c>
      <c r="G224" s="76">
        <v>7568.8</v>
      </c>
      <c r="H224" s="76">
        <v>7568.8</v>
      </c>
      <c r="I224" s="76">
        <v>7568.8</v>
      </c>
    </row>
    <row r="225" spans="1:9" s="136" customFormat="1" x14ac:dyDescent="0.2">
      <c r="A225" s="65" t="s">
        <v>76</v>
      </c>
      <c r="B225" s="66" t="s">
        <v>366</v>
      </c>
      <c r="C225" s="66" t="s">
        <v>69</v>
      </c>
      <c r="D225" s="66" t="s">
        <v>71</v>
      </c>
      <c r="E225" s="66" t="s">
        <v>193</v>
      </c>
      <c r="F225" s="66"/>
      <c r="G225" s="67">
        <f>G226+G228</f>
        <v>2100</v>
      </c>
      <c r="H225" s="67">
        <f>H226+H228</f>
        <v>2100</v>
      </c>
      <c r="I225" s="67">
        <f>I226+I228</f>
        <v>2100</v>
      </c>
    </row>
    <row r="226" spans="1:9" s="136" customFormat="1" x14ac:dyDescent="0.2">
      <c r="A226" s="74" t="s">
        <v>495</v>
      </c>
      <c r="B226" s="75" t="s">
        <v>366</v>
      </c>
      <c r="C226" s="75" t="s">
        <v>69</v>
      </c>
      <c r="D226" s="75" t="s">
        <v>71</v>
      </c>
      <c r="E226" s="75" t="s">
        <v>193</v>
      </c>
      <c r="F226" s="75" t="s">
        <v>77</v>
      </c>
      <c r="G226" s="76">
        <f>G227</f>
        <v>1955</v>
      </c>
      <c r="H226" s="76">
        <f>H227</f>
        <v>1955</v>
      </c>
      <c r="I226" s="76">
        <f>I227</f>
        <v>1955</v>
      </c>
    </row>
    <row r="227" spans="1:9" s="136" customFormat="1" x14ac:dyDescent="0.2">
      <c r="A227" s="74" t="s">
        <v>78</v>
      </c>
      <c r="B227" s="75" t="s">
        <v>366</v>
      </c>
      <c r="C227" s="75" t="s">
        <v>69</v>
      </c>
      <c r="D227" s="75" t="s">
        <v>71</v>
      </c>
      <c r="E227" s="75" t="s">
        <v>193</v>
      </c>
      <c r="F227" s="75" t="s">
        <v>79</v>
      </c>
      <c r="G227" s="76">
        <v>1955</v>
      </c>
      <c r="H227" s="76">
        <v>1955</v>
      </c>
      <c r="I227" s="76">
        <v>1955</v>
      </c>
    </row>
    <row r="228" spans="1:9" s="136" customFormat="1" x14ac:dyDescent="0.2">
      <c r="A228" s="74" t="s">
        <v>80</v>
      </c>
      <c r="B228" s="75" t="s">
        <v>366</v>
      </c>
      <c r="C228" s="75" t="s">
        <v>69</v>
      </c>
      <c r="D228" s="75" t="s">
        <v>71</v>
      </c>
      <c r="E228" s="75" t="s">
        <v>193</v>
      </c>
      <c r="F228" s="75" t="s">
        <v>81</v>
      </c>
      <c r="G228" s="76">
        <f>G229</f>
        <v>145</v>
      </c>
      <c r="H228" s="76">
        <f>H229</f>
        <v>145</v>
      </c>
      <c r="I228" s="76">
        <f>I229</f>
        <v>145</v>
      </c>
    </row>
    <row r="229" spans="1:9" s="136" customFormat="1" x14ac:dyDescent="0.2">
      <c r="A229" s="74" t="s">
        <v>453</v>
      </c>
      <c r="B229" s="75" t="s">
        <v>366</v>
      </c>
      <c r="C229" s="75" t="s">
        <v>69</v>
      </c>
      <c r="D229" s="75" t="s">
        <v>71</v>
      </c>
      <c r="E229" s="75" t="s">
        <v>193</v>
      </c>
      <c r="F229" s="75" t="s">
        <v>82</v>
      </c>
      <c r="G229" s="76">
        <v>145</v>
      </c>
      <c r="H229" s="76">
        <v>145</v>
      </c>
      <c r="I229" s="76">
        <v>145</v>
      </c>
    </row>
    <row r="230" spans="1:9" s="136" customFormat="1" x14ac:dyDescent="0.2">
      <c r="A230" s="65" t="s">
        <v>400</v>
      </c>
      <c r="B230" s="66" t="s">
        <v>366</v>
      </c>
      <c r="C230" s="66" t="s">
        <v>69</v>
      </c>
      <c r="D230" s="66" t="s">
        <v>381</v>
      </c>
      <c r="E230" s="66"/>
      <c r="F230" s="66"/>
      <c r="G230" s="87">
        <f t="shared" ref="G230:I234" si="81">G231</f>
        <v>45.674999999999997</v>
      </c>
      <c r="H230" s="87">
        <f t="shared" si="81"/>
        <v>248.82499999999999</v>
      </c>
      <c r="I230" s="87">
        <f t="shared" si="81"/>
        <v>18.95</v>
      </c>
    </row>
    <row r="231" spans="1:9" s="136" customFormat="1" x14ac:dyDescent="0.2">
      <c r="A231" s="98" t="s">
        <v>67</v>
      </c>
      <c r="B231" s="80" t="s">
        <v>366</v>
      </c>
      <c r="C231" s="80" t="s">
        <v>69</v>
      </c>
      <c r="D231" s="80" t="s">
        <v>381</v>
      </c>
      <c r="E231" s="80" t="s">
        <v>190</v>
      </c>
      <c r="F231" s="75"/>
      <c r="G231" s="89">
        <f t="shared" si="81"/>
        <v>45.674999999999997</v>
      </c>
      <c r="H231" s="89">
        <f t="shared" si="81"/>
        <v>248.82499999999999</v>
      </c>
      <c r="I231" s="89">
        <f t="shared" si="81"/>
        <v>18.95</v>
      </c>
    </row>
    <row r="232" spans="1:9" s="136" customFormat="1" x14ac:dyDescent="0.2">
      <c r="A232" s="82" t="s">
        <v>275</v>
      </c>
      <c r="B232" s="66" t="s">
        <v>366</v>
      </c>
      <c r="C232" s="66" t="s">
        <v>69</v>
      </c>
      <c r="D232" s="66" t="s">
        <v>381</v>
      </c>
      <c r="E232" s="66" t="s">
        <v>191</v>
      </c>
      <c r="F232" s="75"/>
      <c r="G232" s="87">
        <f t="shared" si="81"/>
        <v>45.674999999999997</v>
      </c>
      <c r="H232" s="87">
        <f t="shared" si="81"/>
        <v>248.82499999999999</v>
      </c>
      <c r="I232" s="87">
        <f t="shared" si="81"/>
        <v>18.95</v>
      </c>
    </row>
    <row r="233" spans="1:9" s="136" customFormat="1" ht="24" x14ac:dyDescent="0.2">
      <c r="A233" s="65" t="s">
        <v>403</v>
      </c>
      <c r="B233" s="66" t="s">
        <v>366</v>
      </c>
      <c r="C233" s="66" t="s">
        <v>69</v>
      </c>
      <c r="D233" s="66" t="s">
        <v>381</v>
      </c>
      <c r="E233" s="66" t="s">
        <v>317</v>
      </c>
      <c r="F233" s="66"/>
      <c r="G233" s="87">
        <f t="shared" si="81"/>
        <v>45.674999999999997</v>
      </c>
      <c r="H233" s="87">
        <f t="shared" si="81"/>
        <v>248.82499999999999</v>
      </c>
      <c r="I233" s="87">
        <f t="shared" si="81"/>
        <v>18.95</v>
      </c>
    </row>
    <row r="234" spans="1:9" s="136" customFormat="1" x14ac:dyDescent="0.2">
      <c r="A234" s="74" t="s">
        <v>495</v>
      </c>
      <c r="B234" s="75" t="s">
        <v>366</v>
      </c>
      <c r="C234" s="75" t="s">
        <v>69</v>
      </c>
      <c r="D234" s="75" t="s">
        <v>381</v>
      </c>
      <c r="E234" s="75" t="s">
        <v>317</v>
      </c>
      <c r="F234" s="75" t="s">
        <v>77</v>
      </c>
      <c r="G234" s="88">
        <f t="shared" si="81"/>
        <v>45.674999999999997</v>
      </c>
      <c r="H234" s="88">
        <f t="shared" si="81"/>
        <v>248.82499999999999</v>
      </c>
      <c r="I234" s="88">
        <f t="shared" si="81"/>
        <v>18.95</v>
      </c>
    </row>
    <row r="235" spans="1:9" s="136" customFormat="1" x14ac:dyDescent="0.2">
      <c r="A235" s="74" t="s">
        <v>78</v>
      </c>
      <c r="B235" s="75" t="s">
        <v>366</v>
      </c>
      <c r="C235" s="75" t="s">
        <v>69</v>
      </c>
      <c r="D235" s="75" t="s">
        <v>381</v>
      </c>
      <c r="E235" s="75" t="s">
        <v>317</v>
      </c>
      <c r="F235" s="75" t="s">
        <v>79</v>
      </c>
      <c r="G235" s="88">
        <v>45.674999999999997</v>
      </c>
      <c r="H235" s="88">
        <v>248.82499999999999</v>
      </c>
      <c r="I235" s="88">
        <v>18.95</v>
      </c>
    </row>
    <row r="236" spans="1:9" s="136" customFormat="1" x14ac:dyDescent="0.2">
      <c r="A236" s="106" t="s">
        <v>288</v>
      </c>
      <c r="B236" s="66" t="s">
        <v>366</v>
      </c>
      <c r="C236" s="66" t="s">
        <v>69</v>
      </c>
      <c r="D236" s="66" t="s">
        <v>86</v>
      </c>
      <c r="E236" s="66"/>
      <c r="F236" s="66"/>
      <c r="G236" s="67">
        <f>G237</f>
        <v>200</v>
      </c>
      <c r="H236" s="67">
        <f t="shared" ref="H236:I236" si="82">H237</f>
        <v>200</v>
      </c>
      <c r="I236" s="67">
        <f t="shared" si="82"/>
        <v>200</v>
      </c>
    </row>
    <row r="237" spans="1:9" s="136" customFormat="1" ht="27" x14ac:dyDescent="0.2">
      <c r="A237" s="111" t="s">
        <v>487</v>
      </c>
      <c r="B237" s="69" t="s">
        <v>366</v>
      </c>
      <c r="C237" s="69" t="s">
        <v>69</v>
      </c>
      <c r="D237" s="69" t="s">
        <v>86</v>
      </c>
      <c r="E237" s="69" t="s">
        <v>93</v>
      </c>
      <c r="F237" s="69"/>
      <c r="G237" s="70">
        <f>G238</f>
        <v>200</v>
      </c>
      <c r="H237" s="70">
        <f t="shared" ref="H237:I240" si="83">H238</f>
        <v>200</v>
      </c>
      <c r="I237" s="70">
        <f t="shared" si="83"/>
        <v>200</v>
      </c>
    </row>
    <row r="238" spans="1:9" s="136" customFormat="1" x14ac:dyDescent="0.2">
      <c r="A238" s="106" t="s">
        <v>445</v>
      </c>
      <c r="B238" s="66" t="s">
        <v>366</v>
      </c>
      <c r="C238" s="66" t="s">
        <v>69</v>
      </c>
      <c r="D238" s="66" t="s">
        <v>86</v>
      </c>
      <c r="E238" s="66" t="s">
        <v>446</v>
      </c>
      <c r="F238" s="66"/>
      <c r="G238" s="67">
        <f>G239</f>
        <v>200</v>
      </c>
      <c r="H238" s="67">
        <f t="shared" si="83"/>
        <v>200</v>
      </c>
      <c r="I238" s="67">
        <f t="shared" si="83"/>
        <v>200</v>
      </c>
    </row>
    <row r="239" spans="1:9" s="136" customFormat="1" x14ac:dyDescent="0.2">
      <c r="A239" s="93" t="s">
        <v>602</v>
      </c>
      <c r="B239" s="80" t="s">
        <v>366</v>
      </c>
      <c r="C239" s="80" t="s">
        <v>69</v>
      </c>
      <c r="D239" s="80" t="s">
        <v>86</v>
      </c>
      <c r="E239" s="80" t="s">
        <v>603</v>
      </c>
      <c r="F239" s="80"/>
      <c r="G239" s="81">
        <f>G240</f>
        <v>200</v>
      </c>
      <c r="H239" s="81">
        <f t="shared" si="83"/>
        <v>200</v>
      </c>
      <c r="I239" s="81">
        <f t="shared" si="83"/>
        <v>200</v>
      </c>
    </row>
    <row r="240" spans="1:9" s="136" customFormat="1" ht="36" x14ac:dyDescent="0.2">
      <c r="A240" s="74" t="s">
        <v>72</v>
      </c>
      <c r="B240" s="75" t="s">
        <v>366</v>
      </c>
      <c r="C240" s="75" t="s">
        <v>69</v>
      </c>
      <c r="D240" s="75" t="s">
        <v>86</v>
      </c>
      <c r="E240" s="75" t="s">
        <v>603</v>
      </c>
      <c r="F240" s="75" t="s">
        <v>73</v>
      </c>
      <c r="G240" s="76">
        <f>G241</f>
        <v>200</v>
      </c>
      <c r="H240" s="76">
        <f t="shared" si="83"/>
        <v>200</v>
      </c>
      <c r="I240" s="76">
        <f t="shared" si="83"/>
        <v>200</v>
      </c>
    </row>
    <row r="241" spans="1:9" s="136" customFormat="1" x14ac:dyDescent="0.2">
      <c r="A241" s="74" t="s">
        <v>74</v>
      </c>
      <c r="B241" s="75" t="s">
        <v>366</v>
      </c>
      <c r="C241" s="75" t="s">
        <v>69</v>
      </c>
      <c r="D241" s="75" t="s">
        <v>86</v>
      </c>
      <c r="E241" s="75" t="s">
        <v>603</v>
      </c>
      <c r="F241" s="75" t="s">
        <v>75</v>
      </c>
      <c r="G241" s="76">
        <v>200</v>
      </c>
      <c r="H241" s="76">
        <v>200</v>
      </c>
      <c r="I241" s="76">
        <v>200</v>
      </c>
    </row>
    <row r="242" spans="1:9" s="136" customFormat="1" x14ac:dyDescent="0.2">
      <c r="A242" s="65" t="s">
        <v>337</v>
      </c>
      <c r="B242" s="66" t="s">
        <v>366</v>
      </c>
      <c r="C242" s="66" t="s">
        <v>381</v>
      </c>
      <c r="D242" s="66" t="s">
        <v>70</v>
      </c>
      <c r="E242" s="75"/>
      <c r="F242" s="75"/>
      <c r="G242" s="67">
        <f t="shared" ref="G242:I247" si="84">G243</f>
        <v>2000</v>
      </c>
      <c r="H242" s="67">
        <f t="shared" si="84"/>
        <v>2000</v>
      </c>
      <c r="I242" s="67">
        <f t="shared" si="84"/>
        <v>2000</v>
      </c>
    </row>
    <row r="243" spans="1:9" s="136" customFormat="1" x14ac:dyDescent="0.2">
      <c r="A243" s="65" t="s">
        <v>340</v>
      </c>
      <c r="B243" s="66" t="s">
        <v>366</v>
      </c>
      <c r="C243" s="66" t="s">
        <v>381</v>
      </c>
      <c r="D243" s="66" t="s">
        <v>430</v>
      </c>
      <c r="E243" s="80"/>
      <c r="F243" s="80"/>
      <c r="G243" s="67">
        <f t="shared" si="84"/>
        <v>2000</v>
      </c>
      <c r="H243" s="67">
        <f t="shared" si="84"/>
        <v>2000</v>
      </c>
      <c r="I243" s="67">
        <f t="shared" si="84"/>
        <v>2000</v>
      </c>
    </row>
    <row r="244" spans="1:9" s="136" customFormat="1" x14ac:dyDescent="0.2">
      <c r="A244" s="98" t="s">
        <v>67</v>
      </c>
      <c r="B244" s="80" t="s">
        <v>366</v>
      </c>
      <c r="C244" s="80" t="s">
        <v>381</v>
      </c>
      <c r="D244" s="80" t="s">
        <v>430</v>
      </c>
      <c r="E244" s="80" t="s">
        <v>190</v>
      </c>
      <c r="F244" s="80"/>
      <c r="G244" s="81">
        <f t="shared" si="84"/>
        <v>2000</v>
      </c>
      <c r="H244" s="81">
        <f t="shared" si="84"/>
        <v>2000</v>
      </c>
      <c r="I244" s="81">
        <f t="shared" si="84"/>
        <v>2000</v>
      </c>
    </row>
    <row r="245" spans="1:9" s="136" customFormat="1" x14ac:dyDescent="0.2">
      <c r="A245" s="65" t="s">
        <v>275</v>
      </c>
      <c r="B245" s="66" t="s">
        <v>366</v>
      </c>
      <c r="C245" s="66" t="s">
        <v>381</v>
      </c>
      <c r="D245" s="66" t="s">
        <v>430</v>
      </c>
      <c r="E245" s="66" t="s">
        <v>191</v>
      </c>
      <c r="F245" s="66"/>
      <c r="G245" s="67">
        <f t="shared" si="84"/>
        <v>2000</v>
      </c>
      <c r="H245" s="67">
        <f t="shared" si="84"/>
        <v>2000</v>
      </c>
      <c r="I245" s="67">
        <f t="shared" si="84"/>
        <v>2000</v>
      </c>
    </row>
    <row r="246" spans="1:9" s="136" customFormat="1" x14ac:dyDescent="0.2">
      <c r="A246" s="65" t="s">
        <v>511</v>
      </c>
      <c r="B246" s="66" t="s">
        <v>366</v>
      </c>
      <c r="C246" s="66" t="s">
        <v>381</v>
      </c>
      <c r="D246" s="66" t="s">
        <v>430</v>
      </c>
      <c r="E246" s="95" t="s">
        <v>313</v>
      </c>
      <c r="F246" s="66"/>
      <c r="G246" s="67">
        <f t="shared" si="84"/>
        <v>2000</v>
      </c>
      <c r="H246" s="67">
        <f t="shared" si="84"/>
        <v>2000</v>
      </c>
      <c r="I246" s="67">
        <f t="shared" si="84"/>
        <v>2000</v>
      </c>
    </row>
    <row r="247" spans="1:9" s="136" customFormat="1" x14ac:dyDescent="0.2">
      <c r="A247" s="74" t="s">
        <v>495</v>
      </c>
      <c r="B247" s="75" t="s">
        <v>366</v>
      </c>
      <c r="C247" s="75" t="s">
        <v>381</v>
      </c>
      <c r="D247" s="75" t="s">
        <v>430</v>
      </c>
      <c r="E247" s="85" t="s">
        <v>313</v>
      </c>
      <c r="F247" s="75" t="s">
        <v>77</v>
      </c>
      <c r="G247" s="76">
        <f t="shared" si="84"/>
        <v>2000</v>
      </c>
      <c r="H247" s="76">
        <f t="shared" si="84"/>
        <v>2000</v>
      </c>
      <c r="I247" s="76">
        <f t="shared" si="84"/>
        <v>2000</v>
      </c>
    </row>
    <row r="248" spans="1:9" s="136" customFormat="1" x14ac:dyDescent="0.2">
      <c r="A248" s="74" t="s">
        <v>78</v>
      </c>
      <c r="B248" s="75" t="s">
        <v>366</v>
      </c>
      <c r="C248" s="75" t="s">
        <v>381</v>
      </c>
      <c r="D248" s="75" t="s">
        <v>430</v>
      </c>
      <c r="E248" s="85" t="s">
        <v>313</v>
      </c>
      <c r="F248" s="75" t="s">
        <v>79</v>
      </c>
      <c r="G248" s="76">
        <v>2000</v>
      </c>
      <c r="H248" s="76">
        <v>2000</v>
      </c>
      <c r="I248" s="76">
        <v>2000</v>
      </c>
    </row>
    <row r="249" spans="1:9" s="136" customFormat="1" x14ac:dyDescent="0.2">
      <c r="A249" s="65" t="s">
        <v>342</v>
      </c>
      <c r="B249" s="66" t="s">
        <v>366</v>
      </c>
      <c r="C249" s="66" t="s">
        <v>437</v>
      </c>
      <c r="D249" s="66" t="s">
        <v>70</v>
      </c>
      <c r="E249" s="75"/>
      <c r="F249" s="75"/>
      <c r="G249" s="67">
        <f t="shared" ref="G249:I254" si="85">G250</f>
        <v>187.5</v>
      </c>
      <c r="H249" s="67">
        <f t="shared" si="85"/>
        <v>187.5</v>
      </c>
      <c r="I249" s="67">
        <f t="shared" si="85"/>
        <v>187.5</v>
      </c>
    </row>
    <row r="250" spans="1:9" s="136" customFormat="1" x14ac:dyDescent="0.2">
      <c r="A250" s="65" t="s">
        <v>604</v>
      </c>
      <c r="B250" s="66" t="s">
        <v>366</v>
      </c>
      <c r="C250" s="66" t="s">
        <v>437</v>
      </c>
      <c r="D250" s="66" t="s">
        <v>437</v>
      </c>
      <c r="E250" s="66"/>
      <c r="F250" s="66"/>
      <c r="G250" s="67">
        <f t="shared" si="85"/>
        <v>187.5</v>
      </c>
      <c r="H250" s="67">
        <f t="shared" si="85"/>
        <v>187.5</v>
      </c>
      <c r="I250" s="67">
        <f t="shared" si="85"/>
        <v>187.5</v>
      </c>
    </row>
    <row r="251" spans="1:9" s="136" customFormat="1" x14ac:dyDescent="0.2">
      <c r="A251" s="98" t="s">
        <v>67</v>
      </c>
      <c r="B251" s="80" t="s">
        <v>366</v>
      </c>
      <c r="C251" s="80" t="s">
        <v>437</v>
      </c>
      <c r="D251" s="80" t="s">
        <v>437</v>
      </c>
      <c r="E251" s="80" t="s">
        <v>190</v>
      </c>
      <c r="F251" s="80"/>
      <c r="G251" s="81">
        <f t="shared" si="85"/>
        <v>187.5</v>
      </c>
      <c r="H251" s="81">
        <f t="shared" si="85"/>
        <v>187.5</v>
      </c>
      <c r="I251" s="81">
        <f t="shared" si="85"/>
        <v>187.5</v>
      </c>
    </row>
    <row r="252" spans="1:9" s="136" customFormat="1" x14ac:dyDescent="0.2">
      <c r="A252" s="82" t="s">
        <v>275</v>
      </c>
      <c r="B252" s="66" t="s">
        <v>366</v>
      </c>
      <c r="C252" s="66" t="s">
        <v>437</v>
      </c>
      <c r="D252" s="66" t="s">
        <v>437</v>
      </c>
      <c r="E252" s="66" t="s">
        <v>191</v>
      </c>
      <c r="F252" s="66"/>
      <c r="G252" s="67">
        <f t="shared" si="85"/>
        <v>187.5</v>
      </c>
      <c r="H252" s="67">
        <f t="shared" si="85"/>
        <v>187.5</v>
      </c>
      <c r="I252" s="67">
        <f t="shared" si="85"/>
        <v>187.5</v>
      </c>
    </row>
    <row r="253" spans="1:9" s="136" customFormat="1" x14ac:dyDescent="0.2">
      <c r="A253" s="98" t="s">
        <v>293</v>
      </c>
      <c r="B253" s="80" t="s">
        <v>366</v>
      </c>
      <c r="C253" s="80" t="s">
        <v>437</v>
      </c>
      <c r="D253" s="80" t="s">
        <v>437</v>
      </c>
      <c r="E253" s="80" t="s">
        <v>486</v>
      </c>
      <c r="F253" s="80"/>
      <c r="G253" s="81">
        <f t="shared" si="85"/>
        <v>187.5</v>
      </c>
      <c r="H253" s="81">
        <f t="shared" si="85"/>
        <v>187.5</v>
      </c>
      <c r="I253" s="81">
        <f t="shared" si="85"/>
        <v>187.5</v>
      </c>
    </row>
    <row r="254" spans="1:9" s="136" customFormat="1" x14ac:dyDescent="0.2">
      <c r="A254" s="74" t="s">
        <v>495</v>
      </c>
      <c r="B254" s="75" t="s">
        <v>366</v>
      </c>
      <c r="C254" s="75" t="s">
        <v>437</v>
      </c>
      <c r="D254" s="75" t="s">
        <v>437</v>
      </c>
      <c r="E254" s="75" t="s">
        <v>486</v>
      </c>
      <c r="F254" s="75" t="s">
        <v>77</v>
      </c>
      <c r="G254" s="76">
        <f t="shared" si="85"/>
        <v>187.5</v>
      </c>
      <c r="H254" s="76">
        <f t="shared" si="85"/>
        <v>187.5</v>
      </c>
      <c r="I254" s="76">
        <f t="shared" si="85"/>
        <v>187.5</v>
      </c>
    </row>
    <row r="255" spans="1:9" s="136" customFormat="1" x14ac:dyDescent="0.2">
      <c r="A255" s="74" t="s">
        <v>78</v>
      </c>
      <c r="B255" s="75" t="s">
        <v>366</v>
      </c>
      <c r="C255" s="75" t="s">
        <v>437</v>
      </c>
      <c r="D255" s="75" t="s">
        <v>437</v>
      </c>
      <c r="E255" s="75" t="s">
        <v>486</v>
      </c>
      <c r="F255" s="75" t="s">
        <v>79</v>
      </c>
      <c r="G255" s="76">
        <v>187.5</v>
      </c>
      <c r="H255" s="76">
        <v>187.5</v>
      </c>
      <c r="I255" s="76">
        <v>187.5</v>
      </c>
    </row>
    <row r="256" spans="1:9" s="77" customFormat="1" ht="31.5" x14ac:dyDescent="0.2">
      <c r="A256" s="68" t="s">
        <v>164</v>
      </c>
      <c r="B256" s="156" t="s">
        <v>163</v>
      </c>
      <c r="C256" s="72"/>
      <c r="D256" s="72"/>
      <c r="E256" s="71"/>
      <c r="F256" s="71"/>
      <c r="G256" s="73">
        <f>G257+G264</f>
        <v>40145.200000000004</v>
      </c>
      <c r="H256" s="73">
        <f t="shared" ref="H256:I256" si="86">H257+H264</f>
        <v>42326</v>
      </c>
      <c r="I256" s="73">
        <f t="shared" si="86"/>
        <v>42326</v>
      </c>
    </row>
    <row r="257" spans="1:9" s="77" customFormat="1" x14ac:dyDescent="0.2">
      <c r="A257" s="106" t="s">
        <v>342</v>
      </c>
      <c r="B257" s="66" t="s">
        <v>163</v>
      </c>
      <c r="C257" s="66" t="s">
        <v>437</v>
      </c>
      <c r="D257" s="66" t="s">
        <v>70</v>
      </c>
      <c r="E257" s="75"/>
      <c r="F257" s="75"/>
      <c r="G257" s="107">
        <f t="shared" ref="G257:I262" si="87">G258</f>
        <v>1820</v>
      </c>
      <c r="H257" s="107">
        <f t="shared" si="87"/>
        <v>3000</v>
      </c>
      <c r="I257" s="107">
        <f t="shared" si="87"/>
        <v>3000</v>
      </c>
    </row>
    <row r="258" spans="1:9" s="77" customFormat="1" x14ac:dyDescent="0.2">
      <c r="A258" s="65" t="s">
        <v>604</v>
      </c>
      <c r="B258" s="66" t="s">
        <v>163</v>
      </c>
      <c r="C258" s="66" t="s">
        <v>437</v>
      </c>
      <c r="D258" s="66" t="s">
        <v>437</v>
      </c>
      <c r="E258" s="75"/>
      <c r="F258" s="75"/>
      <c r="G258" s="67">
        <f t="shared" si="87"/>
        <v>1820</v>
      </c>
      <c r="H258" s="67">
        <f t="shared" si="87"/>
        <v>3000</v>
      </c>
      <c r="I258" s="67">
        <f t="shared" si="87"/>
        <v>3000</v>
      </c>
    </row>
    <row r="259" spans="1:9" s="77" customFormat="1" ht="27" x14ac:dyDescent="0.2">
      <c r="A259" s="78" t="s">
        <v>609</v>
      </c>
      <c r="B259" s="69" t="s">
        <v>163</v>
      </c>
      <c r="C259" s="69" t="s">
        <v>437</v>
      </c>
      <c r="D259" s="69" t="s">
        <v>437</v>
      </c>
      <c r="E259" s="69" t="s">
        <v>48</v>
      </c>
      <c r="F259" s="75"/>
      <c r="G259" s="67">
        <f t="shared" si="87"/>
        <v>1820</v>
      </c>
      <c r="H259" s="67">
        <f t="shared" si="87"/>
        <v>3000</v>
      </c>
      <c r="I259" s="67">
        <f t="shared" si="87"/>
        <v>3000</v>
      </c>
    </row>
    <row r="260" spans="1:9" s="77" customFormat="1" x14ac:dyDescent="0.2">
      <c r="A260" s="94" t="s">
        <v>51</v>
      </c>
      <c r="B260" s="66" t="s">
        <v>163</v>
      </c>
      <c r="C260" s="66" t="s">
        <v>437</v>
      </c>
      <c r="D260" s="66" t="s">
        <v>437</v>
      </c>
      <c r="E260" s="66" t="s">
        <v>52</v>
      </c>
      <c r="F260" s="66"/>
      <c r="G260" s="67">
        <f t="shared" si="87"/>
        <v>1820</v>
      </c>
      <c r="H260" s="67">
        <f t="shared" si="87"/>
        <v>3000</v>
      </c>
      <c r="I260" s="67">
        <f t="shared" si="87"/>
        <v>3000</v>
      </c>
    </row>
    <row r="261" spans="1:9" s="77" customFormat="1" x14ac:dyDescent="0.2">
      <c r="A261" s="79" t="s">
        <v>318</v>
      </c>
      <c r="B261" s="80" t="s">
        <v>163</v>
      </c>
      <c r="C261" s="80" t="s">
        <v>437</v>
      </c>
      <c r="D261" s="80" t="s">
        <v>437</v>
      </c>
      <c r="E261" s="80" t="s">
        <v>610</v>
      </c>
      <c r="F261" s="80"/>
      <c r="G261" s="81">
        <f t="shared" si="87"/>
        <v>1820</v>
      </c>
      <c r="H261" s="81">
        <f>H262</f>
        <v>3000</v>
      </c>
      <c r="I261" s="81">
        <f t="shared" si="87"/>
        <v>3000</v>
      </c>
    </row>
    <row r="262" spans="1:9" s="77" customFormat="1" x14ac:dyDescent="0.2">
      <c r="A262" s="74" t="s">
        <v>94</v>
      </c>
      <c r="B262" s="75" t="s">
        <v>163</v>
      </c>
      <c r="C262" s="75" t="s">
        <v>437</v>
      </c>
      <c r="D262" s="75" t="s">
        <v>437</v>
      </c>
      <c r="E262" s="75" t="s">
        <v>610</v>
      </c>
      <c r="F262" s="75" t="s">
        <v>366</v>
      </c>
      <c r="G262" s="76">
        <f t="shared" si="87"/>
        <v>1820</v>
      </c>
      <c r="H262" s="76">
        <f t="shared" si="87"/>
        <v>3000</v>
      </c>
      <c r="I262" s="76">
        <f t="shared" si="87"/>
        <v>3000</v>
      </c>
    </row>
    <row r="263" spans="1:9" s="77" customFormat="1" x14ac:dyDescent="0.2">
      <c r="A263" s="74" t="s">
        <v>455</v>
      </c>
      <c r="B263" s="75" t="s">
        <v>163</v>
      </c>
      <c r="C263" s="75" t="s">
        <v>437</v>
      </c>
      <c r="D263" s="75" t="s">
        <v>437</v>
      </c>
      <c r="E263" s="75" t="s">
        <v>610</v>
      </c>
      <c r="F263" s="75" t="s">
        <v>456</v>
      </c>
      <c r="G263" s="76">
        <v>1820</v>
      </c>
      <c r="H263" s="76">
        <v>3000</v>
      </c>
      <c r="I263" s="76">
        <v>3000</v>
      </c>
    </row>
    <row r="264" spans="1:9" s="77" customFormat="1" ht="15.75" x14ac:dyDescent="0.2">
      <c r="A264" s="65" t="s">
        <v>357</v>
      </c>
      <c r="B264" s="66" t="s">
        <v>163</v>
      </c>
      <c r="C264" s="66" t="s">
        <v>83</v>
      </c>
      <c r="D264" s="66" t="s">
        <v>70</v>
      </c>
      <c r="E264" s="71"/>
      <c r="F264" s="71"/>
      <c r="G264" s="67">
        <f>G265+G276</f>
        <v>38325.200000000004</v>
      </c>
      <c r="H264" s="67">
        <f>H265+H276</f>
        <v>39326</v>
      </c>
      <c r="I264" s="67">
        <f>I265+I276</f>
        <v>39326</v>
      </c>
    </row>
    <row r="265" spans="1:9" s="77" customFormat="1" ht="15.75" x14ac:dyDescent="0.2">
      <c r="A265" s="65" t="s">
        <v>57</v>
      </c>
      <c r="B265" s="66" t="s">
        <v>163</v>
      </c>
      <c r="C265" s="66" t="s">
        <v>83</v>
      </c>
      <c r="D265" s="66" t="s">
        <v>69</v>
      </c>
      <c r="E265" s="71"/>
      <c r="F265" s="71"/>
      <c r="G265" s="155">
        <f>G266</f>
        <v>33925.200000000004</v>
      </c>
      <c r="H265" s="155">
        <f>H266</f>
        <v>34926</v>
      </c>
      <c r="I265" s="155">
        <f>I266</f>
        <v>34926</v>
      </c>
    </row>
    <row r="266" spans="1:9" s="77" customFormat="1" ht="27" x14ac:dyDescent="0.2">
      <c r="A266" s="78" t="s">
        <v>609</v>
      </c>
      <c r="B266" s="69" t="s">
        <v>163</v>
      </c>
      <c r="C266" s="69" t="s">
        <v>83</v>
      </c>
      <c r="D266" s="69" t="s">
        <v>69</v>
      </c>
      <c r="E266" s="69" t="s">
        <v>48</v>
      </c>
      <c r="F266" s="69"/>
      <c r="G266" s="70">
        <f>G267+G271</f>
        <v>33925.200000000004</v>
      </c>
      <c r="H266" s="70">
        <f>H267+H271</f>
        <v>34926</v>
      </c>
      <c r="I266" s="70">
        <f>I267+I271</f>
        <v>34926</v>
      </c>
    </row>
    <row r="267" spans="1:9" s="77" customFormat="1" ht="24" x14ac:dyDescent="0.2">
      <c r="A267" s="65" t="s">
        <v>488</v>
      </c>
      <c r="B267" s="66" t="s">
        <v>163</v>
      </c>
      <c r="C267" s="66" t="s">
        <v>83</v>
      </c>
      <c r="D267" s="66" t="s">
        <v>69</v>
      </c>
      <c r="E267" s="66" t="s">
        <v>59</v>
      </c>
      <c r="F267" s="71"/>
      <c r="G267" s="67">
        <f t="shared" ref="G267:I269" si="88">G268</f>
        <v>3500</v>
      </c>
      <c r="H267" s="67">
        <f t="shared" si="88"/>
        <v>4000</v>
      </c>
      <c r="I267" s="67">
        <f t="shared" si="88"/>
        <v>4000</v>
      </c>
    </row>
    <row r="268" spans="1:9" s="77" customFormat="1" ht="24" x14ac:dyDescent="0.2">
      <c r="A268" s="79" t="s">
        <v>319</v>
      </c>
      <c r="B268" s="80" t="s">
        <v>163</v>
      </c>
      <c r="C268" s="80" t="s">
        <v>83</v>
      </c>
      <c r="D268" s="80" t="s">
        <v>69</v>
      </c>
      <c r="E268" s="80" t="s">
        <v>611</v>
      </c>
      <c r="F268" s="80"/>
      <c r="G268" s="81">
        <f t="shared" si="88"/>
        <v>3500</v>
      </c>
      <c r="H268" s="81">
        <f t="shared" si="88"/>
        <v>4000</v>
      </c>
      <c r="I268" s="81">
        <f t="shared" si="88"/>
        <v>4000</v>
      </c>
    </row>
    <row r="269" spans="1:9" s="77" customFormat="1" x14ac:dyDescent="0.2">
      <c r="A269" s="74" t="s">
        <v>94</v>
      </c>
      <c r="B269" s="75" t="s">
        <v>163</v>
      </c>
      <c r="C269" s="75" t="s">
        <v>83</v>
      </c>
      <c r="D269" s="75" t="s">
        <v>69</v>
      </c>
      <c r="E269" s="75" t="s">
        <v>611</v>
      </c>
      <c r="F269" s="75" t="s">
        <v>366</v>
      </c>
      <c r="G269" s="76">
        <f t="shared" si="88"/>
        <v>3500</v>
      </c>
      <c r="H269" s="76">
        <f t="shared" si="88"/>
        <v>4000</v>
      </c>
      <c r="I269" s="76">
        <f t="shared" si="88"/>
        <v>4000</v>
      </c>
    </row>
    <row r="270" spans="1:9" s="77" customFormat="1" x14ac:dyDescent="0.2">
      <c r="A270" s="74" t="s">
        <v>455</v>
      </c>
      <c r="B270" s="75" t="s">
        <v>163</v>
      </c>
      <c r="C270" s="75" t="s">
        <v>83</v>
      </c>
      <c r="D270" s="75" t="s">
        <v>69</v>
      </c>
      <c r="E270" s="75" t="s">
        <v>611</v>
      </c>
      <c r="F270" s="75" t="s">
        <v>456</v>
      </c>
      <c r="G270" s="76">
        <v>3500</v>
      </c>
      <c r="H270" s="76">
        <v>4000</v>
      </c>
      <c r="I270" s="76">
        <v>4000</v>
      </c>
    </row>
    <row r="271" spans="1:9" s="77" customFormat="1" ht="24" x14ac:dyDescent="0.2">
      <c r="A271" s="94" t="s">
        <v>47</v>
      </c>
      <c r="B271" s="66" t="s">
        <v>163</v>
      </c>
      <c r="C271" s="66" t="s">
        <v>83</v>
      </c>
      <c r="D271" s="66" t="s">
        <v>69</v>
      </c>
      <c r="E271" s="66" t="s">
        <v>49</v>
      </c>
      <c r="F271" s="66"/>
      <c r="G271" s="87">
        <f t="shared" ref="G271:I274" si="89">G272</f>
        <v>30425.200000000004</v>
      </c>
      <c r="H271" s="87">
        <f t="shared" si="89"/>
        <v>30926</v>
      </c>
      <c r="I271" s="87">
        <f t="shared" si="89"/>
        <v>30926</v>
      </c>
    </row>
    <row r="272" spans="1:9" s="77" customFormat="1" x14ac:dyDescent="0.2">
      <c r="A272" s="94" t="s">
        <v>50</v>
      </c>
      <c r="B272" s="66" t="s">
        <v>163</v>
      </c>
      <c r="C272" s="66" t="s">
        <v>83</v>
      </c>
      <c r="D272" s="66" t="s">
        <v>69</v>
      </c>
      <c r="E272" s="66" t="s">
        <v>612</v>
      </c>
      <c r="F272" s="66"/>
      <c r="G272" s="87">
        <f t="shared" si="89"/>
        <v>30425.200000000004</v>
      </c>
      <c r="H272" s="87">
        <f t="shared" si="89"/>
        <v>30926</v>
      </c>
      <c r="I272" s="87">
        <f t="shared" si="89"/>
        <v>30926</v>
      </c>
    </row>
    <row r="273" spans="1:11" s="77" customFormat="1" ht="24" x14ac:dyDescent="0.2">
      <c r="A273" s="112" t="s">
        <v>280</v>
      </c>
      <c r="B273" s="92" t="s">
        <v>163</v>
      </c>
      <c r="C273" s="92" t="s">
        <v>83</v>
      </c>
      <c r="D273" s="92" t="s">
        <v>69</v>
      </c>
      <c r="E273" s="92" t="s">
        <v>612</v>
      </c>
      <c r="F273" s="92"/>
      <c r="G273" s="142">
        <f t="shared" si="89"/>
        <v>30425.200000000004</v>
      </c>
      <c r="H273" s="142">
        <f t="shared" si="89"/>
        <v>30926</v>
      </c>
      <c r="I273" s="142">
        <f t="shared" si="89"/>
        <v>30926</v>
      </c>
    </row>
    <row r="274" spans="1:11" s="77" customFormat="1" x14ac:dyDescent="0.2">
      <c r="A274" s="74" t="s">
        <v>94</v>
      </c>
      <c r="B274" s="75" t="s">
        <v>163</v>
      </c>
      <c r="C274" s="75" t="s">
        <v>83</v>
      </c>
      <c r="D274" s="75" t="s">
        <v>69</v>
      </c>
      <c r="E274" s="75" t="s">
        <v>612</v>
      </c>
      <c r="F274" s="75" t="s">
        <v>366</v>
      </c>
      <c r="G274" s="88">
        <f t="shared" si="89"/>
        <v>30425.200000000004</v>
      </c>
      <c r="H274" s="88">
        <f t="shared" si="89"/>
        <v>30926</v>
      </c>
      <c r="I274" s="88">
        <f t="shared" si="89"/>
        <v>30926</v>
      </c>
    </row>
    <row r="275" spans="1:11" s="77" customFormat="1" x14ac:dyDescent="0.2">
      <c r="A275" s="74" t="s">
        <v>455</v>
      </c>
      <c r="B275" s="75" t="s">
        <v>163</v>
      </c>
      <c r="C275" s="75" t="s">
        <v>83</v>
      </c>
      <c r="D275" s="75" t="s">
        <v>69</v>
      </c>
      <c r="E275" s="75" t="s">
        <v>612</v>
      </c>
      <c r="F275" s="75" t="s">
        <v>456</v>
      </c>
      <c r="G275" s="88">
        <f>27870.2+5077.1-2281.1-241</f>
        <v>30425.200000000004</v>
      </c>
      <c r="H275" s="88">
        <f>28477+5301.6-2852.6</f>
        <v>30926</v>
      </c>
      <c r="I275" s="88">
        <f>28683+5375.5-3132.5</f>
        <v>30926</v>
      </c>
      <c r="K275" s="191">
        <f>I275-H275</f>
        <v>0</v>
      </c>
    </row>
    <row r="276" spans="1:11" s="77" customFormat="1" x14ac:dyDescent="0.2">
      <c r="A276" s="65" t="s">
        <v>165</v>
      </c>
      <c r="B276" s="66" t="s">
        <v>163</v>
      </c>
      <c r="C276" s="66" t="s">
        <v>83</v>
      </c>
      <c r="D276" s="66" t="s">
        <v>381</v>
      </c>
      <c r="E276" s="66"/>
      <c r="F276" s="66"/>
      <c r="G276" s="67">
        <f t="shared" ref="G276:I277" si="90">G277</f>
        <v>4400</v>
      </c>
      <c r="H276" s="67">
        <f t="shared" si="90"/>
        <v>4400</v>
      </c>
      <c r="I276" s="67">
        <f t="shared" si="90"/>
        <v>4400</v>
      </c>
    </row>
    <row r="277" spans="1:11" s="77" customFormat="1" ht="27" x14ac:dyDescent="0.2">
      <c r="A277" s="78" t="s">
        <v>609</v>
      </c>
      <c r="B277" s="69" t="s">
        <v>163</v>
      </c>
      <c r="C277" s="69" t="s">
        <v>83</v>
      </c>
      <c r="D277" s="69" t="s">
        <v>381</v>
      </c>
      <c r="E277" s="69" t="s">
        <v>48</v>
      </c>
      <c r="F277" s="66"/>
      <c r="G277" s="70">
        <f t="shared" si="90"/>
        <v>4400</v>
      </c>
      <c r="H277" s="70">
        <f t="shared" si="90"/>
        <v>4400</v>
      </c>
      <c r="I277" s="70">
        <f t="shared" si="90"/>
        <v>4400</v>
      </c>
    </row>
    <row r="278" spans="1:11" s="77" customFormat="1" x14ac:dyDescent="0.2">
      <c r="A278" s="65" t="s">
        <v>60</v>
      </c>
      <c r="B278" s="66" t="s">
        <v>163</v>
      </c>
      <c r="C278" s="66" t="s">
        <v>83</v>
      </c>
      <c r="D278" s="66" t="s">
        <v>381</v>
      </c>
      <c r="E278" s="66" t="s">
        <v>61</v>
      </c>
      <c r="F278" s="66"/>
      <c r="G278" s="67">
        <f>G279+G283</f>
        <v>4400</v>
      </c>
      <c r="H278" s="67">
        <f>H279+H283</f>
        <v>4400</v>
      </c>
      <c r="I278" s="67">
        <f>I279+I283</f>
        <v>4400</v>
      </c>
    </row>
    <row r="279" spans="1:11" s="77" customFormat="1" ht="24" x14ac:dyDescent="0.2">
      <c r="A279" s="65" t="s">
        <v>283</v>
      </c>
      <c r="B279" s="66" t="s">
        <v>163</v>
      </c>
      <c r="C279" s="66" t="s">
        <v>83</v>
      </c>
      <c r="D279" s="66" t="s">
        <v>381</v>
      </c>
      <c r="E279" s="66" t="s">
        <v>62</v>
      </c>
      <c r="F279" s="66"/>
      <c r="G279" s="67">
        <f t="shared" ref="G279:I281" si="91">G280</f>
        <v>4287</v>
      </c>
      <c r="H279" s="67">
        <f t="shared" si="91"/>
        <v>4287</v>
      </c>
      <c r="I279" s="67">
        <f t="shared" si="91"/>
        <v>4287</v>
      </c>
    </row>
    <row r="280" spans="1:11" s="77" customFormat="1" x14ac:dyDescent="0.2">
      <c r="A280" s="98" t="s">
        <v>274</v>
      </c>
      <c r="B280" s="80" t="s">
        <v>163</v>
      </c>
      <c r="C280" s="80" t="s">
        <v>83</v>
      </c>
      <c r="D280" s="80" t="s">
        <v>381</v>
      </c>
      <c r="E280" s="80" t="s">
        <v>62</v>
      </c>
      <c r="F280" s="80"/>
      <c r="G280" s="81">
        <f t="shared" si="91"/>
        <v>4287</v>
      </c>
      <c r="H280" s="81">
        <f t="shared" si="91"/>
        <v>4287</v>
      </c>
      <c r="I280" s="81">
        <f t="shared" si="91"/>
        <v>4287</v>
      </c>
    </row>
    <row r="281" spans="1:11" s="77" customFormat="1" ht="36" x14ac:dyDescent="0.2">
      <c r="A281" s="74" t="s">
        <v>72</v>
      </c>
      <c r="B281" s="75" t="s">
        <v>163</v>
      </c>
      <c r="C281" s="75" t="s">
        <v>83</v>
      </c>
      <c r="D281" s="75" t="s">
        <v>381</v>
      </c>
      <c r="E281" s="75" t="s">
        <v>62</v>
      </c>
      <c r="F281" s="75" t="s">
        <v>73</v>
      </c>
      <c r="G281" s="76">
        <f t="shared" si="91"/>
        <v>4287</v>
      </c>
      <c r="H281" s="76">
        <f t="shared" si="91"/>
        <v>4287</v>
      </c>
      <c r="I281" s="76">
        <f t="shared" si="91"/>
        <v>4287</v>
      </c>
    </row>
    <row r="282" spans="1:11" s="77" customFormat="1" x14ac:dyDescent="0.2">
      <c r="A282" s="74" t="s">
        <v>74</v>
      </c>
      <c r="B282" s="75" t="s">
        <v>163</v>
      </c>
      <c r="C282" s="75" t="s">
        <v>83</v>
      </c>
      <c r="D282" s="75" t="s">
        <v>381</v>
      </c>
      <c r="E282" s="75" t="s">
        <v>62</v>
      </c>
      <c r="F282" s="75" t="s">
        <v>75</v>
      </c>
      <c r="G282" s="76">
        <v>4287</v>
      </c>
      <c r="H282" s="76">
        <v>4287</v>
      </c>
      <c r="I282" s="76">
        <v>4287</v>
      </c>
    </row>
    <row r="283" spans="1:11" s="77" customFormat="1" x14ac:dyDescent="0.2">
      <c r="A283" s="65" t="s">
        <v>76</v>
      </c>
      <c r="B283" s="66" t="s">
        <v>163</v>
      </c>
      <c r="C283" s="66" t="s">
        <v>83</v>
      </c>
      <c r="D283" s="66" t="s">
        <v>381</v>
      </c>
      <c r="E283" s="66" t="s">
        <v>63</v>
      </c>
      <c r="F283" s="66"/>
      <c r="G283" s="67">
        <f>G284+G286</f>
        <v>113</v>
      </c>
      <c r="H283" s="67">
        <f>H284+H286</f>
        <v>113</v>
      </c>
      <c r="I283" s="67">
        <f>I284+I286</f>
        <v>113</v>
      </c>
    </row>
    <row r="284" spans="1:11" s="77" customFormat="1" x14ac:dyDescent="0.2">
      <c r="A284" s="74" t="s">
        <v>495</v>
      </c>
      <c r="B284" s="75" t="s">
        <v>163</v>
      </c>
      <c r="C284" s="75" t="s">
        <v>83</v>
      </c>
      <c r="D284" s="75" t="s">
        <v>381</v>
      </c>
      <c r="E284" s="75" t="s">
        <v>63</v>
      </c>
      <c r="F284" s="75" t="s">
        <v>77</v>
      </c>
      <c r="G284" s="76">
        <f>G285</f>
        <v>103</v>
      </c>
      <c r="H284" s="76">
        <f>H285</f>
        <v>103</v>
      </c>
      <c r="I284" s="76">
        <f>I285</f>
        <v>103</v>
      </c>
    </row>
    <row r="285" spans="1:11" s="77" customFormat="1" x14ac:dyDescent="0.2">
      <c r="A285" s="74" t="s">
        <v>78</v>
      </c>
      <c r="B285" s="75" t="s">
        <v>163</v>
      </c>
      <c r="C285" s="75" t="s">
        <v>83</v>
      </c>
      <c r="D285" s="75" t="s">
        <v>381</v>
      </c>
      <c r="E285" s="75" t="s">
        <v>63</v>
      </c>
      <c r="F285" s="75" t="s">
        <v>79</v>
      </c>
      <c r="G285" s="76">
        <v>103</v>
      </c>
      <c r="H285" s="76">
        <v>103</v>
      </c>
      <c r="I285" s="76">
        <v>103</v>
      </c>
    </row>
    <row r="286" spans="1:11" s="77" customFormat="1" x14ac:dyDescent="0.2">
      <c r="A286" s="74" t="s">
        <v>80</v>
      </c>
      <c r="B286" s="75" t="s">
        <v>163</v>
      </c>
      <c r="C286" s="75" t="s">
        <v>83</v>
      </c>
      <c r="D286" s="75" t="s">
        <v>381</v>
      </c>
      <c r="E286" s="75" t="s">
        <v>63</v>
      </c>
      <c r="F286" s="75" t="s">
        <v>81</v>
      </c>
      <c r="G286" s="76">
        <f>G287</f>
        <v>10</v>
      </c>
      <c r="H286" s="76">
        <f>H287</f>
        <v>10</v>
      </c>
      <c r="I286" s="76">
        <f>I287</f>
        <v>10</v>
      </c>
    </row>
    <row r="287" spans="1:11" s="77" customFormat="1" x14ac:dyDescent="0.2">
      <c r="A287" s="74" t="s">
        <v>453</v>
      </c>
      <c r="B287" s="75" t="s">
        <v>163</v>
      </c>
      <c r="C287" s="75" t="s">
        <v>83</v>
      </c>
      <c r="D287" s="75" t="s">
        <v>381</v>
      </c>
      <c r="E287" s="75" t="s">
        <v>63</v>
      </c>
      <c r="F287" s="75" t="s">
        <v>82</v>
      </c>
      <c r="G287" s="76">
        <v>10</v>
      </c>
      <c r="H287" s="76">
        <v>10</v>
      </c>
      <c r="I287" s="76">
        <v>10</v>
      </c>
    </row>
    <row r="288" spans="1:11" s="77" customFormat="1" ht="31.5" x14ac:dyDescent="0.2">
      <c r="A288" s="68" t="s">
        <v>146</v>
      </c>
      <c r="B288" s="156" t="s">
        <v>147</v>
      </c>
      <c r="C288" s="75"/>
      <c r="D288" s="75"/>
      <c r="E288" s="75"/>
      <c r="F288" s="75"/>
      <c r="G288" s="73">
        <f>G289</f>
        <v>794424.3</v>
      </c>
      <c r="H288" s="73">
        <f t="shared" ref="H288:I288" si="92">H289</f>
        <v>403511</v>
      </c>
      <c r="I288" s="73">
        <f t="shared" si="92"/>
        <v>403323.5</v>
      </c>
    </row>
    <row r="289" spans="1:9" s="77" customFormat="1" x14ac:dyDescent="0.2">
      <c r="A289" s="65" t="s">
        <v>325</v>
      </c>
      <c r="B289" s="66" t="s">
        <v>147</v>
      </c>
      <c r="C289" s="66" t="s">
        <v>71</v>
      </c>
      <c r="D289" s="66" t="s">
        <v>70</v>
      </c>
      <c r="E289" s="75"/>
      <c r="F289" s="75"/>
      <c r="G289" s="67">
        <f>G290+G305</f>
        <v>794424.3</v>
      </c>
      <c r="H289" s="67">
        <f t="shared" ref="H289:I289" si="93">H290+H305</f>
        <v>403511</v>
      </c>
      <c r="I289" s="67">
        <f t="shared" si="93"/>
        <v>403323.5</v>
      </c>
    </row>
    <row r="290" spans="1:9" s="77" customFormat="1" x14ac:dyDescent="0.2">
      <c r="A290" s="65" t="s">
        <v>336</v>
      </c>
      <c r="B290" s="66" t="s">
        <v>147</v>
      </c>
      <c r="C290" s="66" t="s">
        <v>71</v>
      </c>
      <c r="D290" s="66" t="s">
        <v>435</v>
      </c>
      <c r="E290" s="66"/>
      <c r="F290" s="66"/>
      <c r="G290" s="67">
        <f>G291</f>
        <v>68740</v>
      </c>
      <c r="H290" s="67">
        <f t="shared" ref="H290:I290" si="94">H291</f>
        <v>68740</v>
      </c>
      <c r="I290" s="67">
        <f t="shared" si="94"/>
        <v>68740</v>
      </c>
    </row>
    <row r="291" spans="1:9" s="77" customFormat="1" ht="13.5" x14ac:dyDescent="0.2">
      <c r="A291" s="78" t="s">
        <v>613</v>
      </c>
      <c r="B291" s="69" t="s">
        <v>147</v>
      </c>
      <c r="C291" s="69" t="s">
        <v>71</v>
      </c>
      <c r="D291" s="69" t="s">
        <v>435</v>
      </c>
      <c r="E291" s="69" t="s">
        <v>212</v>
      </c>
      <c r="F291" s="69"/>
      <c r="G291" s="70">
        <f>G292+G301</f>
        <v>68740</v>
      </c>
      <c r="H291" s="70">
        <f t="shared" ref="H291:I291" si="95">H292+H301</f>
        <v>68740</v>
      </c>
      <c r="I291" s="70">
        <f t="shared" si="95"/>
        <v>68740</v>
      </c>
    </row>
    <row r="292" spans="1:9" s="77" customFormat="1" x14ac:dyDescent="0.2">
      <c r="A292" s="79" t="s">
        <v>92</v>
      </c>
      <c r="B292" s="80" t="s">
        <v>147</v>
      </c>
      <c r="C292" s="80" t="s">
        <v>71</v>
      </c>
      <c r="D292" s="80" t="s">
        <v>435</v>
      </c>
      <c r="E292" s="80" t="s">
        <v>213</v>
      </c>
      <c r="F292" s="80"/>
      <c r="G292" s="81">
        <f>G293+G296</f>
        <v>5740</v>
      </c>
      <c r="H292" s="81">
        <f>H293+H296</f>
        <v>5740</v>
      </c>
      <c r="I292" s="81">
        <f>I293+I296</f>
        <v>5740</v>
      </c>
    </row>
    <row r="293" spans="1:9" s="77" customFormat="1" x14ac:dyDescent="0.2">
      <c r="A293" s="82" t="s">
        <v>274</v>
      </c>
      <c r="B293" s="66" t="s">
        <v>147</v>
      </c>
      <c r="C293" s="66" t="s">
        <v>71</v>
      </c>
      <c r="D293" s="66" t="s">
        <v>435</v>
      </c>
      <c r="E293" s="66" t="s">
        <v>299</v>
      </c>
      <c r="F293" s="66"/>
      <c r="G293" s="67">
        <f t="shared" ref="G293:I294" si="96">G294</f>
        <v>5475</v>
      </c>
      <c r="H293" s="67">
        <f t="shared" si="96"/>
        <v>5475</v>
      </c>
      <c r="I293" s="67">
        <f t="shared" si="96"/>
        <v>5475</v>
      </c>
    </row>
    <row r="294" spans="1:9" s="77" customFormat="1" ht="36" x14ac:dyDescent="0.2">
      <c r="A294" s="74" t="s">
        <v>72</v>
      </c>
      <c r="B294" s="75" t="s">
        <v>147</v>
      </c>
      <c r="C294" s="75" t="s">
        <v>71</v>
      </c>
      <c r="D294" s="75" t="s">
        <v>435</v>
      </c>
      <c r="E294" s="75" t="s">
        <v>299</v>
      </c>
      <c r="F294" s="75" t="s">
        <v>73</v>
      </c>
      <c r="G294" s="76">
        <f t="shared" si="96"/>
        <v>5475</v>
      </c>
      <c r="H294" s="76">
        <f t="shared" si="96"/>
        <v>5475</v>
      </c>
      <c r="I294" s="76">
        <f t="shared" si="96"/>
        <v>5475</v>
      </c>
    </row>
    <row r="295" spans="1:9" s="77" customFormat="1" x14ac:dyDescent="0.2">
      <c r="A295" s="74" t="s">
        <v>74</v>
      </c>
      <c r="B295" s="75" t="s">
        <v>147</v>
      </c>
      <c r="C295" s="75" t="s">
        <v>71</v>
      </c>
      <c r="D295" s="75" t="s">
        <v>435</v>
      </c>
      <c r="E295" s="75" t="s">
        <v>299</v>
      </c>
      <c r="F295" s="75" t="s">
        <v>75</v>
      </c>
      <c r="G295" s="76">
        <v>5475</v>
      </c>
      <c r="H295" s="76">
        <v>5475</v>
      </c>
      <c r="I295" s="76">
        <v>5475</v>
      </c>
    </row>
    <row r="296" spans="1:9" s="77" customFormat="1" x14ac:dyDescent="0.2">
      <c r="A296" s="65" t="s">
        <v>76</v>
      </c>
      <c r="B296" s="66" t="s">
        <v>147</v>
      </c>
      <c r="C296" s="66" t="s">
        <v>71</v>
      </c>
      <c r="D296" s="66" t="s">
        <v>435</v>
      </c>
      <c r="E296" s="66" t="s">
        <v>300</v>
      </c>
      <c r="F296" s="66"/>
      <c r="G296" s="67">
        <f>G297+G299</f>
        <v>265</v>
      </c>
      <c r="H296" s="67">
        <f>H297+H299</f>
        <v>265</v>
      </c>
      <c r="I296" s="67">
        <f>I297+I299</f>
        <v>265</v>
      </c>
    </row>
    <row r="297" spans="1:9" s="77" customFormat="1" x14ac:dyDescent="0.2">
      <c r="A297" s="74" t="s">
        <v>495</v>
      </c>
      <c r="B297" s="75" t="s">
        <v>147</v>
      </c>
      <c r="C297" s="75" t="s">
        <v>71</v>
      </c>
      <c r="D297" s="75" t="s">
        <v>435</v>
      </c>
      <c r="E297" s="75" t="s">
        <v>300</v>
      </c>
      <c r="F297" s="75" t="s">
        <v>77</v>
      </c>
      <c r="G297" s="76">
        <f>G298</f>
        <v>255</v>
      </c>
      <c r="H297" s="76">
        <f>H298</f>
        <v>255</v>
      </c>
      <c r="I297" s="76">
        <f>I298</f>
        <v>255</v>
      </c>
    </row>
    <row r="298" spans="1:9" s="77" customFormat="1" x14ac:dyDescent="0.2">
      <c r="A298" s="74" t="s">
        <v>78</v>
      </c>
      <c r="B298" s="75" t="s">
        <v>147</v>
      </c>
      <c r="C298" s="75" t="s">
        <v>71</v>
      </c>
      <c r="D298" s="75" t="s">
        <v>435</v>
      </c>
      <c r="E298" s="75" t="s">
        <v>300</v>
      </c>
      <c r="F298" s="75" t="s">
        <v>79</v>
      </c>
      <c r="G298" s="76">
        <v>255</v>
      </c>
      <c r="H298" s="76">
        <v>255</v>
      </c>
      <c r="I298" s="76">
        <v>255</v>
      </c>
    </row>
    <row r="299" spans="1:9" s="77" customFormat="1" x14ac:dyDescent="0.2">
      <c r="A299" s="74" t="s">
        <v>80</v>
      </c>
      <c r="B299" s="75" t="s">
        <v>147</v>
      </c>
      <c r="C299" s="75" t="s">
        <v>71</v>
      </c>
      <c r="D299" s="75" t="s">
        <v>435</v>
      </c>
      <c r="E299" s="75" t="s">
        <v>300</v>
      </c>
      <c r="F299" s="75" t="s">
        <v>81</v>
      </c>
      <c r="G299" s="76">
        <f>G300</f>
        <v>10</v>
      </c>
      <c r="H299" s="76">
        <f>H300</f>
        <v>10</v>
      </c>
      <c r="I299" s="76">
        <f>I300</f>
        <v>10</v>
      </c>
    </row>
    <row r="300" spans="1:9" s="77" customFormat="1" x14ac:dyDescent="0.2">
      <c r="A300" s="74" t="s">
        <v>453</v>
      </c>
      <c r="B300" s="75" t="s">
        <v>147</v>
      </c>
      <c r="C300" s="75" t="s">
        <v>71</v>
      </c>
      <c r="D300" s="75" t="s">
        <v>435</v>
      </c>
      <c r="E300" s="75" t="s">
        <v>300</v>
      </c>
      <c r="F300" s="75" t="s">
        <v>82</v>
      </c>
      <c r="G300" s="76">
        <v>10</v>
      </c>
      <c r="H300" s="76">
        <v>10</v>
      </c>
      <c r="I300" s="76">
        <v>10</v>
      </c>
    </row>
    <row r="301" spans="1:9" s="77" customFormat="1" x14ac:dyDescent="0.2">
      <c r="A301" s="83" t="s">
        <v>301</v>
      </c>
      <c r="B301" s="80" t="s">
        <v>147</v>
      </c>
      <c r="C301" s="80" t="s">
        <v>71</v>
      </c>
      <c r="D301" s="80" t="s">
        <v>435</v>
      </c>
      <c r="E301" s="84" t="s">
        <v>302</v>
      </c>
      <c r="F301" s="80"/>
      <c r="G301" s="81">
        <f>G302</f>
        <v>63000</v>
      </c>
      <c r="H301" s="81">
        <f t="shared" ref="H301:I303" si="97">H302</f>
        <v>63000</v>
      </c>
      <c r="I301" s="81">
        <f t="shared" si="97"/>
        <v>63000</v>
      </c>
    </row>
    <row r="302" spans="1:9" s="77" customFormat="1" ht="24" x14ac:dyDescent="0.2">
      <c r="A302" s="83" t="s">
        <v>493</v>
      </c>
      <c r="B302" s="80" t="s">
        <v>147</v>
      </c>
      <c r="C302" s="80" t="s">
        <v>71</v>
      </c>
      <c r="D302" s="80" t="s">
        <v>435</v>
      </c>
      <c r="E302" s="84" t="s">
        <v>614</v>
      </c>
      <c r="F302" s="80"/>
      <c r="G302" s="81">
        <f>G303</f>
        <v>63000</v>
      </c>
      <c r="H302" s="81">
        <f t="shared" si="97"/>
        <v>63000</v>
      </c>
      <c r="I302" s="81">
        <f t="shared" si="97"/>
        <v>63000</v>
      </c>
    </row>
    <row r="303" spans="1:9" s="77" customFormat="1" x14ac:dyDescent="0.2">
      <c r="A303" s="74" t="s">
        <v>80</v>
      </c>
      <c r="B303" s="75" t="s">
        <v>147</v>
      </c>
      <c r="C303" s="75" t="s">
        <v>71</v>
      </c>
      <c r="D303" s="75" t="s">
        <v>435</v>
      </c>
      <c r="E303" s="85" t="s">
        <v>614</v>
      </c>
      <c r="F303" s="75" t="s">
        <v>81</v>
      </c>
      <c r="G303" s="76">
        <f>G304</f>
        <v>63000</v>
      </c>
      <c r="H303" s="76">
        <f t="shared" si="97"/>
        <v>63000</v>
      </c>
      <c r="I303" s="76">
        <f t="shared" si="97"/>
        <v>63000</v>
      </c>
    </row>
    <row r="304" spans="1:9" s="77" customFormat="1" ht="24" x14ac:dyDescent="0.2">
      <c r="A304" s="74" t="s">
        <v>494</v>
      </c>
      <c r="B304" s="75" t="s">
        <v>147</v>
      </c>
      <c r="C304" s="75" t="s">
        <v>71</v>
      </c>
      <c r="D304" s="75" t="s">
        <v>435</v>
      </c>
      <c r="E304" s="85" t="s">
        <v>614</v>
      </c>
      <c r="F304" s="75" t="s">
        <v>379</v>
      </c>
      <c r="G304" s="76">
        <v>63000</v>
      </c>
      <c r="H304" s="76">
        <v>63000</v>
      </c>
      <c r="I304" s="76">
        <v>63000</v>
      </c>
    </row>
    <row r="305" spans="1:9" s="77" customFormat="1" x14ac:dyDescent="0.2">
      <c r="A305" s="65" t="s">
        <v>356</v>
      </c>
      <c r="B305" s="66" t="s">
        <v>147</v>
      </c>
      <c r="C305" s="66" t="s">
        <v>71</v>
      </c>
      <c r="D305" s="66" t="s">
        <v>431</v>
      </c>
      <c r="E305" s="85"/>
      <c r="F305" s="75"/>
      <c r="G305" s="67">
        <f>G306</f>
        <v>725684.3</v>
      </c>
      <c r="H305" s="67">
        <f t="shared" ref="H305:I305" si="98">H306</f>
        <v>334771</v>
      </c>
      <c r="I305" s="67">
        <f t="shared" si="98"/>
        <v>334583.5</v>
      </c>
    </row>
    <row r="306" spans="1:9" s="77" customFormat="1" ht="13.5" x14ac:dyDescent="0.2">
      <c r="A306" s="78" t="s">
        <v>613</v>
      </c>
      <c r="B306" s="69" t="s">
        <v>147</v>
      </c>
      <c r="C306" s="69" t="s">
        <v>71</v>
      </c>
      <c r="D306" s="69" t="s">
        <v>431</v>
      </c>
      <c r="E306" s="69" t="s">
        <v>212</v>
      </c>
      <c r="F306" s="69"/>
      <c r="G306" s="70">
        <f>G307+G328</f>
        <v>725684.3</v>
      </c>
      <c r="H306" s="70">
        <f>H307+H328</f>
        <v>334771</v>
      </c>
      <c r="I306" s="70">
        <f>I307+I328</f>
        <v>334583.5</v>
      </c>
    </row>
    <row r="307" spans="1:9" s="77" customFormat="1" ht="24" x14ac:dyDescent="0.2">
      <c r="A307" s="83" t="s">
        <v>615</v>
      </c>
      <c r="B307" s="80" t="s">
        <v>147</v>
      </c>
      <c r="C307" s="80" t="s">
        <v>71</v>
      </c>
      <c r="D307" s="80" t="s">
        <v>431</v>
      </c>
      <c r="E307" s="84" t="s">
        <v>303</v>
      </c>
      <c r="F307" s="80"/>
      <c r="G307" s="81">
        <f>G308+G313+G316+G319+G322+G325</f>
        <v>676360.8</v>
      </c>
      <c r="H307" s="81">
        <f t="shared" ref="H307:I307" si="99">H308+H313+H316+H319+H322+H325</f>
        <v>285447.5</v>
      </c>
      <c r="I307" s="81">
        <f t="shared" si="99"/>
        <v>285260</v>
      </c>
    </row>
    <row r="308" spans="1:9" s="77" customFormat="1" ht="24" x14ac:dyDescent="0.2">
      <c r="A308" s="65" t="s">
        <v>215</v>
      </c>
      <c r="B308" s="66" t="s">
        <v>147</v>
      </c>
      <c r="C308" s="66" t="s">
        <v>71</v>
      </c>
      <c r="D308" s="66" t="s">
        <v>431</v>
      </c>
      <c r="E308" s="66" t="s">
        <v>616</v>
      </c>
      <c r="F308" s="66"/>
      <c r="G308" s="67">
        <f>G309+G311</f>
        <v>19474</v>
      </c>
      <c r="H308" s="67">
        <f t="shared" ref="H308:I308" si="100">H309+H311</f>
        <v>20779</v>
      </c>
      <c r="I308" s="67">
        <f t="shared" si="100"/>
        <v>21723</v>
      </c>
    </row>
    <row r="309" spans="1:9" s="77" customFormat="1" x14ac:dyDescent="0.2">
      <c r="A309" s="74" t="s">
        <v>495</v>
      </c>
      <c r="B309" s="75" t="s">
        <v>147</v>
      </c>
      <c r="C309" s="75" t="s">
        <v>71</v>
      </c>
      <c r="D309" s="75" t="s">
        <v>431</v>
      </c>
      <c r="E309" s="75" t="s">
        <v>616</v>
      </c>
      <c r="F309" s="75" t="s">
        <v>77</v>
      </c>
      <c r="G309" s="76">
        <f>G310</f>
        <v>3474</v>
      </c>
      <c r="H309" s="76">
        <f t="shared" ref="H309:I309" si="101">H310</f>
        <v>20779</v>
      </c>
      <c r="I309" s="76">
        <f t="shared" si="101"/>
        <v>21723</v>
      </c>
    </row>
    <row r="310" spans="1:9" s="77" customFormat="1" x14ac:dyDescent="0.2">
      <c r="A310" s="74" t="s">
        <v>78</v>
      </c>
      <c r="B310" s="75" t="s">
        <v>147</v>
      </c>
      <c r="C310" s="75" t="s">
        <v>71</v>
      </c>
      <c r="D310" s="75" t="s">
        <v>431</v>
      </c>
      <c r="E310" s="75" t="s">
        <v>616</v>
      </c>
      <c r="F310" s="75" t="s">
        <v>79</v>
      </c>
      <c r="G310" s="76">
        <v>3474</v>
      </c>
      <c r="H310" s="76">
        <v>20779</v>
      </c>
      <c r="I310" s="76">
        <v>21723</v>
      </c>
    </row>
    <row r="311" spans="1:9" s="77" customFormat="1" x14ac:dyDescent="0.2">
      <c r="A311" s="74" t="s">
        <v>202</v>
      </c>
      <c r="B311" s="75" t="s">
        <v>147</v>
      </c>
      <c r="C311" s="75" t="s">
        <v>71</v>
      </c>
      <c r="D311" s="75" t="s">
        <v>431</v>
      </c>
      <c r="E311" s="75" t="s">
        <v>616</v>
      </c>
      <c r="F311" s="75" t="s">
        <v>382</v>
      </c>
      <c r="G311" s="76">
        <f>G312</f>
        <v>16000</v>
      </c>
      <c r="H311" s="88">
        <f t="shared" ref="H311:I311" si="102">H312</f>
        <v>0</v>
      </c>
      <c r="I311" s="88">
        <f t="shared" si="102"/>
        <v>0</v>
      </c>
    </row>
    <row r="312" spans="1:9" s="77" customFormat="1" x14ac:dyDescent="0.2">
      <c r="A312" s="74" t="s">
        <v>383</v>
      </c>
      <c r="B312" s="75" t="s">
        <v>147</v>
      </c>
      <c r="C312" s="75" t="s">
        <v>71</v>
      </c>
      <c r="D312" s="75" t="s">
        <v>431</v>
      </c>
      <c r="E312" s="75" t="s">
        <v>616</v>
      </c>
      <c r="F312" s="75" t="s">
        <v>384</v>
      </c>
      <c r="G312" s="76">
        <v>16000</v>
      </c>
      <c r="H312" s="88">
        <v>0</v>
      </c>
      <c r="I312" s="88">
        <v>0</v>
      </c>
    </row>
    <row r="313" spans="1:9" s="77" customFormat="1" x14ac:dyDescent="0.2">
      <c r="A313" s="143" t="s">
        <v>537</v>
      </c>
      <c r="B313" s="66" t="s">
        <v>147</v>
      </c>
      <c r="C313" s="66" t="s">
        <v>71</v>
      </c>
      <c r="D313" s="66" t="s">
        <v>431</v>
      </c>
      <c r="E313" s="66" t="s">
        <v>617</v>
      </c>
      <c r="F313" s="66"/>
      <c r="G313" s="67">
        <f>G314</f>
        <v>975</v>
      </c>
      <c r="H313" s="67">
        <f t="shared" ref="H313:I314" si="103">H314</f>
        <v>950</v>
      </c>
      <c r="I313" s="67">
        <f t="shared" si="103"/>
        <v>950</v>
      </c>
    </row>
    <row r="314" spans="1:9" s="77" customFormat="1" x14ac:dyDescent="0.2">
      <c r="A314" s="74" t="s">
        <v>495</v>
      </c>
      <c r="B314" s="75" t="s">
        <v>147</v>
      </c>
      <c r="C314" s="75" t="s">
        <v>71</v>
      </c>
      <c r="D314" s="75" t="s">
        <v>431</v>
      </c>
      <c r="E314" s="75" t="s">
        <v>617</v>
      </c>
      <c r="F314" s="75" t="s">
        <v>77</v>
      </c>
      <c r="G314" s="76">
        <f>G315</f>
        <v>975</v>
      </c>
      <c r="H314" s="76">
        <f t="shared" si="103"/>
        <v>950</v>
      </c>
      <c r="I314" s="76">
        <f t="shared" si="103"/>
        <v>950</v>
      </c>
    </row>
    <row r="315" spans="1:9" s="77" customFormat="1" x14ac:dyDescent="0.2">
      <c r="A315" s="74" t="s">
        <v>78</v>
      </c>
      <c r="B315" s="75" t="s">
        <v>147</v>
      </c>
      <c r="C315" s="75" t="s">
        <v>71</v>
      </c>
      <c r="D315" s="75" t="s">
        <v>431</v>
      </c>
      <c r="E315" s="75" t="s">
        <v>617</v>
      </c>
      <c r="F315" s="75" t="s">
        <v>79</v>
      </c>
      <c r="G315" s="76">
        <v>975</v>
      </c>
      <c r="H315" s="76">
        <v>950</v>
      </c>
      <c r="I315" s="76">
        <v>950</v>
      </c>
    </row>
    <row r="316" spans="1:9" s="77" customFormat="1" ht="24" x14ac:dyDescent="0.2">
      <c r="A316" s="79" t="s">
        <v>496</v>
      </c>
      <c r="B316" s="80" t="s">
        <v>147</v>
      </c>
      <c r="C316" s="80" t="s">
        <v>71</v>
      </c>
      <c r="D316" s="80" t="s">
        <v>431</v>
      </c>
      <c r="E316" s="80" t="s">
        <v>41</v>
      </c>
      <c r="F316" s="80"/>
      <c r="G316" s="81">
        <f>G317</f>
        <v>164322.79999999999</v>
      </c>
      <c r="H316" s="81">
        <f t="shared" ref="H316:I316" si="104">H317</f>
        <v>173734.5</v>
      </c>
      <c r="I316" s="81">
        <f t="shared" si="104"/>
        <v>176397</v>
      </c>
    </row>
    <row r="317" spans="1:9" s="77" customFormat="1" x14ac:dyDescent="0.2">
      <c r="A317" s="74" t="s">
        <v>495</v>
      </c>
      <c r="B317" s="75" t="s">
        <v>147</v>
      </c>
      <c r="C317" s="75" t="s">
        <v>71</v>
      </c>
      <c r="D317" s="75" t="s">
        <v>431</v>
      </c>
      <c r="E317" s="75" t="s">
        <v>41</v>
      </c>
      <c r="F317" s="75" t="s">
        <v>77</v>
      </c>
      <c r="G317" s="76">
        <f>G318</f>
        <v>164322.79999999999</v>
      </c>
      <c r="H317" s="76">
        <f t="shared" ref="H317:I317" si="105">H318</f>
        <v>173734.5</v>
      </c>
      <c r="I317" s="76">
        <f t="shared" si="105"/>
        <v>176397</v>
      </c>
    </row>
    <row r="318" spans="1:9" s="77" customFormat="1" x14ac:dyDescent="0.2">
      <c r="A318" s="74" t="s">
        <v>78</v>
      </c>
      <c r="B318" s="75" t="s">
        <v>147</v>
      </c>
      <c r="C318" s="75" t="s">
        <v>71</v>
      </c>
      <c r="D318" s="75" t="s">
        <v>431</v>
      </c>
      <c r="E318" s="75" t="s">
        <v>41</v>
      </c>
      <c r="F318" s="75" t="s">
        <v>79</v>
      </c>
      <c r="G318" s="76">
        <v>164322.79999999999</v>
      </c>
      <c r="H318" s="88">
        <v>173734.5</v>
      </c>
      <c r="I318" s="88">
        <v>176397</v>
      </c>
    </row>
    <row r="319" spans="1:9" s="77" customFormat="1" ht="24" x14ac:dyDescent="0.2">
      <c r="A319" s="79" t="s">
        <v>216</v>
      </c>
      <c r="B319" s="80" t="s">
        <v>147</v>
      </c>
      <c r="C319" s="80" t="s">
        <v>71</v>
      </c>
      <c r="D319" s="80" t="s">
        <v>431</v>
      </c>
      <c r="E319" s="80" t="s">
        <v>42</v>
      </c>
      <c r="F319" s="80"/>
      <c r="G319" s="81">
        <f>G320</f>
        <v>10623</v>
      </c>
      <c r="H319" s="89">
        <f t="shared" ref="H319:I320" si="106">H320</f>
        <v>10424</v>
      </c>
      <c r="I319" s="89">
        <f t="shared" si="106"/>
        <v>10584</v>
      </c>
    </row>
    <row r="320" spans="1:9" s="77" customFormat="1" x14ac:dyDescent="0.2">
      <c r="A320" s="74" t="s">
        <v>495</v>
      </c>
      <c r="B320" s="75" t="s">
        <v>147</v>
      </c>
      <c r="C320" s="75" t="s">
        <v>71</v>
      </c>
      <c r="D320" s="75" t="s">
        <v>431</v>
      </c>
      <c r="E320" s="75" t="s">
        <v>42</v>
      </c>
      <c r="F320" s="75" t="s">
        <v>77</v>
      </c>
      <c r="G320" s="76">
        <f>G321</f>
        <v>10623</v>
      </c>
      <c r="H320" s="88">
        <f t="shared" si="106"/>
        <v>10424</v>
      </c>
      <c r="I320" s="88">
        <f t="shared" si="106"/>
        <v>10584</v>
      </c>
    </row>
    <row r="321" spans="1:9" s="77" customFormat="1" x14ac:dyDescent="0.2">
      <c r="A321" s="74" t="s">
        <v>78</v>
      </c>
      <c r="B321" s="75" t="s">
        <v>147</v>
      </c>
      <c r="C321" s="75" t="s">
        <v>71</v>
      </c>
      <c r="D321" s="75" t="s">
        <v>431</v>
      </c>
      <c r="E321" s="75" t="s">
        <v>42</v>
      </c>
      <c r="F321" s="75" t="s">
        <v>79</v>
      </c>
      <c r="G321" s="76">
        <v>10623</v>
      </c>
      <c r="H321" s="88">
        <v>10424</v>
      </c>
      <c r="I321" s="88">
        <v>10584</v>
      </c>
    </row>
    <row r="322" spans="1:9" s="77" customFormat="1" ht="36" x14ac:dyDescent="0.2">
      <c r="A322" s="65" t="s">
        <v>515</v>
      </c>
      <c r="B322" s="66" t="s">
        <v>147</v>
      </c>
      <c r="C322" s="66" t="s">
        <v>489</v>
      </c>
      <c r="D322" s="66" t="s">
        <v>431</v>
      </c>
      <c r="E322" s="66" t="s">
        <v>490</v>
      </c>
      <c r="F322" s="66"/>
      <c r="G322" s="67">
        <f>G323</f>
        <v>400000</v>
      </c>
      <c r="H322" s="87">
        <f t="shared" ref="H322:I323" si="107">H323</f>
        <v>0</v>
      </c>
      <c r="I322" s="87">
        <f t="shared" si="107"/>
        <v>0</v>
      </c>
    </row>
    <row r="323" spans="1:9" s="77" customFormat="1" x14ac:dyDescent="0.2">
      <c r="A323" s="74" t="s">
        <v>495</v>
      </c>
      <c r="B323" s="75" t="s">
        <v>147</v>
      </c>
      <c r="C323" s="75" t="s">
        <v>71</v>
      </c>
      <c r="D323" s="75" t="s">
        <v>431</v>
      </c>
      <c r="E323" s="75" t="s">
        <v>490</v>
      </c>
      <c r="F323" s="75" t="s">
        <v>77</v>
      </c>
      <c r="G323" s="76">
        <f>G324</f>
        <v>400000</v>
      </c>
      <c r="H323" s="88">
        <f t="shared" si="107"/>
        <v>0</v>
      </c>
      <c r="I323" s="88">
        <f t="shared" si="107"/>
        <v>0</v>
      </c>
    </row>
    <row r="324" spans="1:9" s="77" customFormat="1" x14ac:dyDescent="0.2">
      <c r="A324" s="74" t="s">
        <v>78</v>
      </c>
      <c r="B324" s="75" t="s">
        <v>147</v>
      </c>
      <c r="C324" s="75" t="s">
        <v>71</v>
      </c>
      <c r="D324" s="75" t="s">
        <v>431</v>
      </c>
      <c r="E324" s="75" t="s">
        <v>490</v>
      </c>
      <c r="F324" s="75" t="s">
        <v>79</v>
      </c>
      <c r="G324" s="76">
        <v>400000</v>
      </c>
      <c r="H324" s="88">
        <v>0</v>
      </c>
      <c r="I324" s="88">
        <v>0</v>
      </c>
    </row>
    <row r="325" spans="1:9" s="77" customFormat="1" ht="24" x14ac:dyDescent="0.2">
      <c r="A325" s="65" t="s">
        <v>491</v>
      </c>
      <c r="B325" s="66" t="s">
        <v>147</v>
      </c>
      <c r="C325" s="66" t="s">
        <v>489</v>
      </c>
      <c r="D325" s="66" t="s">
        <v>431</v>
      </c>
      <c r="E325" s="66" t="s">
        <v>492</v>
      </c>
      <c r="F325" s="66"/>
      <c r="G325" s="67">
        <f>G326</f>
        <v>80966</v>
      </c>
      <c r="H325" s="67">
        <f t="shared" ref="H325:I325" si="108">H326</f>
        <v>79560</v>
      </c>
      <c r="I325" s="67">
        <f t="shared" si="108"/>
        <v>75606</v>
      </c>
    </row>
    <row r="326" spans="1:9" s="77" customFormat="1" x14ac:dyDescent="0.2">
      <c r="A326" s="74" t="s">
        <v>495</v>
      </c>
      <c r="B326" s="75" t="s">
        <v>147</v>
      </c>
      <c r="C326" s="75" t="s">
        <v>71</v>
      </c>
      <c r="D326" s="75" t="s">
        <v>431</v>
      </c>
      <c r="E326" s="75" t="s">
        <v>492</v>
      </c>
      <c r="F326" s="75" t="s">
        <v>77</v>
      </c>
      <c r="G326" s="76">
        <f>G327</f>
        <v>80966</v>
      </c>
      <c r="H326" s="76">
        <f t="shared" ref="H326:I326" si="109">H327</f>
        <v>79560</v>
      </c>
      <c r="I326" s="76">
        <f t="shared" si="109"/>
        <v>75606</v>
      </c>
    </row>
    <row r="327" spans="1:9" s="77" customFormat="1" x14ac:dyDescent="0.2">
      <c r="A327" s="74" t="s">
        <v>78</v>
      </c>
      <c r="B327" s="75" t="s">
        <v>147</v>
      </c>
      <c r="C327" s="75" t="s">
        <v>71</v>
      </c>
      <c r="D327" s="75" t="s">
        <v>431</v>
      </c>
      <c r="E327" s="75" t="s">
        <v>492</v>
      </c>
      <c r="F327" s="75" t="s">
        <v>79</v>
      </c>
      <c r="G327" s="76">
        <v>80966</v>
      </c>
      <c r="H327" s="88">
        <v>79560</v>
      </c>
      <c r="I327" s="88">
        <v>75606</v>
      </c>
    </row>
    <row r="328" spans="1:9" s="77" customFormat="1" x14ac:dyDescent="0.2">
      <c r="A328" s="79" t="s">
        <v>402</v>
      </c>
      <c r="B328" s="80" t="s">
        <v>147</v>
      </c>
      <c r="C328" s="80" t="s">
        <v>71</v>
      </c>
      <c r="D328" s="80" t="s">
        <v>431</v>
      </c>
      <c r="E328" s="80" t="s">
        <v>298</v>
      </c>
      <c r="F328" s="80"/>
      <c r="G328" s="81">
        <f>G329+G337</f>
        <v>49323.5</v>
      </c>
      <c r="H328" s="81">
        <f>H329+H337</f>
        <v>49323.5</v>
      </c>
      <c r="I328" s="81">
        <f>I329+I337</f>
        <v>49323.5</v>
      </c>
    </row>
    <row r="329" spans="1:9" s="77" customFormat="1" x14ac:dyDescent="0.2">
      <c r="A329" s="112" t="s">
        <v>304</v>
      </c>
      <c r="B329" s="92" t="s">
        <v>147</v>
      </c>
      <c r="C329" s="92" t="s">
        <v>71</v>
      </c>
      <c r="D329" s="92" t="s">
        <v>431</v>
      </c>
      <c r="E329" s="113" t="s">
        <v>618</v>
      </c>
      <c r="F329" s="92"/>
      <c r="G329" s="97">
        <f>G330</f>
        <v>4485</v>
      </c>
      <c r="H329" s="97">
        <f>H330</f>
        <v>4485</v>
      </c>
      <c r="I329" s="97">
        <f>I330</f>
        <v>4485</v>
      </c>
    </row>
    <row r="330" spans="1:9" s="77" customFormat="1" x14ac:dyDescent="0.2">
      <c r="A330" s="65" t="s">
        <v>432</v>
      </c>
      <c r="B330" s="66" t="s">
        <v>147</v>
      </c>
      <c r="C330" s="66" t="s">
        <v>71</v>
      </c>
      <c r="D330" s="66" t="s">
        <v>431</v>
      </c>
      <c r="E330" s="66" t="s">
        <v>618</v>
      </c>
      <c r="F330" s="66"/>
      <c r="G330" s="67">
        <f>G331+G333+G335</f>
        <v>4485</v>
      </c>
      <c r="H330" s="67">
        <f>H331+H333+H335</f>
        <v>4485</v>
      </c>
      <c r="I330" s="67">
        <f>I331+I333+I335</f>
        <v>4485</v>
      </c>
    </row>
    <row r="331" spans="1:9" s="77" customFormat="1" ht="36" x14ac:dyDescent="0.2">
      <c r="A331" s="74" t="s">
        <v>72</v>
      </c>
      <c r="B331" s="75" t="s">
        <v>147</v>
      </c>
      <c r="C331" s="75" t="s">
        <v>71</v>
      </c>
      <c r="D331" s="75" t="s">
        <v>431</v>
      </c>
      <c r="E331" s="75" t="s">
        <v>618</v>
      </c>
      <c r="F331" s="75" t="s">
        <v>73</v>
      </c>
      <c r="G331" s="76">
        <f>G332</f>
        <v>4020</v>
      </c>
      <c r="H331" s="76">
        <f>H332</f>
        <v>4020</v>
      </c>
      <c r="I331" s="76">
        <f>I332</f>
        <v>4020</v>
      </c>
    </row>
    <row r="332" spans="1:9" s="77" customFormat="1" x14ac:dyDescent="0.2">
      <c r="A332" s="74" t="s">
        <v>433</v>
      </c>
      <c r="B332" s="75" t="s">
        <v>147</v>
      </c>
      <c r="C332" s="75" t="s">
        <v>71</v>
      </c>
      <c r="D332" s="75" t="s">
        <v>431</v>
      </c>
      <c r="E332" s="75" t="s">
        <v>618</v>
      </c>
      <c r="F332" s="75" t="s">
        <v>434</v>
      </c>
      <c r="G332" s="76">
        <f>3090+930</f>
        <v>4020</v>
      </c>
      <c r="H332" s="76">
        <f>3090+930</f>
        <v>4020</v>
      </c>
      <c r="I332" s="76">
        <f>3090+930</f>
        <v>4020</v>
      </c>
    </row>
    <row r="333" spans="1:9" s="77" customFormat="1" x14ac:dyDescent="0.2">
      <c r="A333" s="74" t="s">
        <v>495</v>
      </c>
      <c r="B333" s="75" t="s">
        <v>147</v>
      </c>
      <c r="C333" s="75" t="s">
        <v>71</v>
      </c>
      <c r="D333" s="75" t="s">
        <v>431</v>
      </c>
      <c r="E333" s="75" t="s">
        <v>618</v>
      </c>
      <c r="F333" s="75" t="s">
        <v>77</v>
      </c>
      <c r="G333" s="76">
        <f>G334</f>
        <v>270</v>
      </c>
      <c r="H333" s="76">
        <f>H334</f>
        <v>270</v>
      </c>
      <c r="I333" s="76">
        <f>I334</f>
        <v>270</v>
      </c>
    </row>
    <row r="334" spans="1:9" s="77" customFormat="1" x14ac:dyDescent="0.2">
      <c r="A334" s="74" t="s">
        <v>78</v>
      </c>
      <c r="B334" s="75" t="s">
        <v>147</v>
      </c>
      <c r="C334" s="75" t="s">
        <v>71</v>
      </c>
      <c r="D334" s="75" t="s">
        <v>431</v>
      </c>
      <c r="E334" s="75" t="s">
        <v>618</v>
      </c>
      <c r="F334" s="75" t="s">
        <v>79</v>
      </c>
      <c r="G334" s="76">
        <f>63+107+100</f>
        <v>270</v>
      </c>
      <c r="H334" s="76">
        <f>63+107+100</f>
        <v>270</v>
      </c>
      <c r="I334" s="76">
        <f>63+107+100</f>
        <v>270</v>
      </c>
    </row>
    <row r="335" spans="1:9" s="77" customFormat="1" x14ac:dyDescent="0.2">
      <c r="A335" s="74" t="s">
        <v>80</v>
      </c>
      <c r="B335" s="75" t="s">
        <v>147</v>
      </c>
      <c r="C335" s="75" t="s">
        <v>71</v>
      </c>
      <c r="D335" s="75" t="s">
        <v>431</v>
      </c>
      <c r="E335" s="75" t="s">
        <v>618</v>
      </c>
      <c r="F335" s="75" t="s">
        <v>81</v>
      </c>
      <c r="G335" s="76">
        <f>G336</f>
        <v>195</v>
      </c>
      <c r="H335" s="76">
        <f>H336</f>
        <v>195</v>
      </c>
      <c r="I335" s="76">
        <f>I336</f>
        <v>195</v>
      </c>
    </row>
    <row r="336" spans="1:9" s="77" customFormat="1" x14ac:dyDescent="0.2">
      <c r="A336" s="74" t="s">
        <v>453</v>
      </c>
      <c r="B336" s="75" t="s">
        <v>147</v>
      </c>
      <c r="C336" s="75" t="s">
        <v>71</v>
      </c>
      <c r="D336" s="75" t="s">
        <v>431</v>
      </c>
      <c r="E336" s="75" t="s">
        <v>618</v>
      </c>
      <c r="F336" s="75" t="s">
        <v>82</v>
      </c>
      <c r="G336" s="76">
        <v>195</v>
      </c>
      <c r="H336" s="76">
        <v>195</v>
      </c>
      <c r="I336" s="76">
        <v>195</v>
      </c>
    </row>
    <row r="337" spans="1:10" s="77" customFormat="1" x14ac:dyDescent="0.2">
      <c r="A337" s="83" t="s">
        <v>305</v>
      </c>
      <c r="B337" s="80" t="s">
        <v>147</v>
      </c>
      <c r="C337" s="80" t="s">
        <v>71</v>
      </c>
      <c r="D337" s="80" t="s">
        <v>431</v>
      </c>
      <c r="E337" s="84" t="s">
        <v>619</v>
      </c>
      <c r="F337" s="80"/>
      <c r="G337" s="81">
        <f t="shared" ref="G337:I338" si="110">G338</f>
        <v>44838.5</v>
      </c>
      <c r="H337" s="81">
        <f t="shared" si="110"/>
        <v>44838.5</v>
      </c>
      <c r="I337" s="81">
        <f t="shared" si="110"/>
        <v>44838.5</v>
      </c>
    </row>
    <row r="338" spans="1:10" s="77" customFormat="1" x14ac:dyDescent="0.2">
      <c r="A338" s="74" t="s">
        <v>94</v>
      </c>
      <c r="B338" s="75" t="s">
        <v>147</v>
      </c>
      <c r="C338" s="75" t="s">
        <v>71</v>
      </c>
      <c r="D338" s="75" t="s">
        <v>431</v>
      </c>
      <c r="E338" s="75" t="s">
        <v>619</v>
      </c>
      <c r="F338" s="75" t="s">
        <v>366</v>
      </c>
      <c r="G338" s="76">
        <f t="shared" si="110"/>
        <v>44838.5</v>
      </c>
      <c r="H338" s="76">
        <f t="shared" si="110"/>
        <v>44838.5</v>
      </c>
      <c r="I338" s="76">
        <f t="shared" si="110"/>
        <v>44838.5</v>
      </c>
    </row>
    <row r="339" spans="1:10" s="77" customFormat="1" x14ac:dyDescent="0.2">
      <c r="A339" s="74" t="s">
        <v>95</v>
      </c>
      <c r="B339" s="75" t="s">
        <v>147</v>
      </c>
      <c r="C339" s="75" t="s">
        <v>71</v>
      </c>
      <c r="D339" s="75" t="s">
        <v>431</v>
      </c>
      <c r="E339" s="75" t="s">
        <v>619</v>
      </c>
      <c r="F339" s="75" t="s">
        <v>376</v>
      </c>
      <c r="G339" s="76">
        <v>44838.5</v>
      </c>
      <c r="H339" s="76">
        <v>44838.5</v>
      </c>
      <c r="I339" s="76">
        <v>44838.5</v>
      </c>
    </row>
    <row r="340" spans="1:10" s="77" customFormat="1" ht="31.5" x14ac:dyDescent="0.2">
      <c r="A340" s="68" t="s">
        <v>621</v>
      </c>
      <c r="B340" s="156" t="s">
        <v>367</v>
      </c>
      <c r="C340" s="72"/>
      <c r="D340" s="72"/>
      <c r="E340" s="72"/>
      <c r="F340" s="72"/>
      <c r="G340" s="73">
        <f>G341+G361</f>
        <v>208325.5</v>
      </c>
      <c r="H340" s="73">
        <f t="shared" ref="H340:I340" si="111">H341+H361</f>
        <v>191070.4</v>
      </c>
      <c r="I340" s="73">
        <f t="shared" si="111"/>
        <v>185070.4</v>
      </c>
    </row>
    <row r="341" spans="1:10" s="77" customFormat="1" x14ac:dyDescent="0.2">
      <c r="A341" s="65" t="s">
        <v>342</v>
      </c>
      <c r="B341" s="66">
        <v>603</v>
      </c>
      <c r="C341" s="66" t="s">
        <v>437</v>
      </c>
      <c r="D341" s="66" t="s">
        <v>70</v>
      </c>
      <c r="E341" s="66"/>
      <c r="F341" s="66"/>
      <c r="G341" s="67">
        <f>G342+G349</f>
        <v>93620.299999999988</v>
      </c>
      <c r="H341" s="67">
        <f t="shared" ref="H341:I341" si="112">H342+H349</f>
        <v>93620.299999999988</v>
      </c>
      <c r="I341" s="67">
        <f t="shared" si="112"/>
        <v>93620.299999999988</v>
      </c>
    </row>
    <row r="342" spans="1:10" s="77" customFormat="1" x14ac:dyDescent="0.2">
      <c r="A342" s="65" t="s">
        <v>251</v>
      </c>
      <c r="B342" s="66">
        <v>603</v>
      </c>
      <c r="C342" s="66" t="s">
        <v>437</v>
      </c>
      <c r="D342" s="66" t="s">
        <v>430</v>
      </c>
      <c r="E342" s="66"/>
      <c r="F342" s="66"/>
      <c r="G342" s="67">
        <f t="shared" ref="G342:G347" si="113">G343</f>
        <v>90720.299999999988</v>
      </c>
      <c r="H342" s="67">
        <f t="shared" ref="H342:I347" si="114">H343</f>
        <v>90720.299999999988</v>
      </c>
      <c r="I342" s="67">
        <f t="shared" si="114"/>
        <v>90720.299999999988</v>
      </c>
    </row>
    <row r="343" spans="1:10" s="77" customFormat="1" ht="13.5" x14ac:dyDescent="0.2">
      <c r="A343" s="78" t="s">
        <v>620</v>
      </c>
      <c r="B343" s="69" t="s">
        <v>367</v>
      </c>
      <c r="C343" s="69" t="s">
        <v>437</v>
      </c>
      <c r="D343" s="69" t="s">
        <v>430</v>
      </c>
      <c r="E343" s="69" t="s">
        <v>230</v>
      </c>
      <c r="F343" s="69"/>
      <c r="G343" s="70">
        <f t="shared" si="113"/>
        <v>90720.299999999988</v>
      </c>
      <c r="H343" s="70">
        <f t="shared" si="114"/>
        <v>90720.299999999988</v>
      </c>
      <c r="I343" s="70">
        <f t="shared" si="114"/>
        <v>90720.299999999988</v>
      </c>
    </row>
    <row r="344" spans="1:10" s="77" customFormat="1" ht="15" customHeight="1" x14ac:dyDescent="0.2">
      <c r="A344" s="65" t="s">
        <v>324</v>
      </c>
      <c r="B344" s="66" t="s">
        <v>367</v>
      </c>
      <c r="C344" s="66" t="s">
        <v>437</v>
      </c>
      <c r="D344" s="66" t="s">
        <v>430</v>
      </c>
      <c r="E344" s="66" t="s">
        <v>231</v>
      </c>
      <c r="F344" s="66"/>
      <c r="G344" s="67">
        <f t="shared" si="113"/>
        <v>90720.299999999988</v>
      </c>
      <c r="H344" s="67">
        <f t="shared" si="114"/>
        <v>90720.299999999988</v>
      </c>
      <c r="I344" s="67">
        <f t="shared" si="114"/>
        <v>90720.299999999988</v>
      </c>
    </row>
    <row r="345" spans="1:10" s="77" customFormat="1" ht="24" x14ac:dyDescent="0.2">
      <c r="A345" s="65" t="s">
        <v>638</v>
      </c>
      <c r="B345" s="66" t="s">
        <v>367</v>
      </c>
      <c r="C345" s="66" t="s">
        <v>437</v>
      </c>
      <c r="D345" s="66" t="s">
        <v>430</v>
      </c>
      <c r="E345" s="66" t="s">
        <v>639</v>
      </c>
      <c r="F345" s="66"/>
      <c r="G345" s="67">
        <f t="shared" si="113"/>
        <v>90720.299999999988</v>
      </c>
      <c r="H345" s="67">
        <f t="shared" si="114"/>
        <v>90720.299999999988</v>
      </c>
      <c r="I345" s="67">
        <f t="shared" si="114"/>
        <v>90720.299999999988</v>
      </c>
    </row>
    <row r="346" spans="1:10" s="77" customFormat="1" ht="24" x14ac:dyDescent="0.2">
      <c r="A346" s="96" t="s">
        <v>280</v>
      </c>
      <c r="B346" s="92" t="s">
        <v>367</v>
      </c>
      <c r="C346" s="92" t="s">
        <v>437</v>
      </c>
      <c r="D346" s="92" t="s">
        <v>430</v>
      </c>
      <c r="E346" s="92" t="s">
        <v>639</v>
      </c>
      <c r="F346" s="92"/>
      <c r="G346" s="97">
        <f t="shared" si="113"/>
        <v>90720.299999999988</v>
      </c>
      <c r="H346" s="97">
        <f t="shared" si="114"/>
        <v>90720.299999999988</v>
      </c>
      <c r="I346" s="97">
        <f t="shared" si="114"/>
        <v>90720.299999999988</v>
      </c>
    </row>
    <row r="347" spans="1:10" s="77" customFormat="1" x14ac:dyDescent="0.2">
      <c r="A347" s="74" t="s">
        <v>94</v>
      </c>
      <c r="B347" s="75" t="s">
        <v>367</v>
      </c>
      <c r="C347" s="75" t="s">
        <v>437</v>
      </c>
      <c r="D347" s="75" t="s">
        <v>430</v>
      </c>
      <c r="E347" s="75" t="s">
        <v>639</v>
      </c>
      <c r="F347" s="75" t="s">
        <v>366</v>
      </c>
      <c r="G347" s="76">
        <f t="shared" si="113"/>
        <v>90720.299999999988</v>
      </c>
      <c r="H347" s="76">
        <f t="shared" si="114"/>
        <v>90720.299999999988</v>
      </c>
      <c r="I347" s="76">
        <f t="shared" si="114"/>
        <v>90720.299999999988</v>
      </c>
    </row>
    <row r="348" spans="1:10" s="77" customFormat="1" x14ac:dyDescent="0.2">
      <c r="A348" s="74" t="s">
        <v>95</v>
      </c>
      <c r="B348" s="75" t="s">
        <v>367</v>
      </c>
      <c r="C348" s="75" t="s">
        <v>437</v>
      </c>
      <c r="D348" s="75" t="s">
        <v>430</v>
      </c>
      <c r="E348" s="75" t="s">
        <v>639</v>
      </c>
      <c r="F348" s="75" t="s">
        <v>376</v>
      </c>
      <c r="G348" s="76">
        <f>91090.9-370.6</f>
        <v>90720.299999999988</v>
      </c>
      <c r="H348" s="76">
        <f>91090.9-370.6</f>
        <v>90720.299999999988</v>
      </c>
      <c r="I348" s="76">
        <f>91090.9-370.6</f>
        <v>90720.299999999988</v>
      </c>
      <c r="J348" s="182"/>
    </row>
    <row r="349" spans="1:10" s="77" customFormat="1" x14ac:dyDescent="0.2">
      <c r="A349" s="65" t="s">
        <v>634</v>
      </c>
      <c r="B349" s="66" t="s">
        <v>367</v>
      </c>
      <c r="C349" s="66" t="s">
        <v>437</v>
      </c>
      <c r="D349" s="66" t="s">
        <v>437</v>
      </c>
      <c r="E349" s="66"/>
      <c r="F349" s="66"/>
      <c r="G349" s="67">
        <f>G350</f>
        <v>2900</v>
      </c>
      <c r="H349" s="67">
        <f t="shared" ref="H349:I350" si="115">H350</f>
        <v>2900</v>
      </c>
      <c r="I349" s="67">
        <f t="shared" si="115"/>
        <v>2900</v>
      </c>
    </row>
    <row r="350" spans="1:10" s="77" customFormat="1" ht="13.5" x14ac:dyDescent="0.2">
      <c r="A350" s="78" t="s">
        <v>620</v>
      </c>
      <c r="B350" s="69" t="s">
        <v>367</v>
      </c>
      <c r="C350" s="69" t="s">
        <v>437</v>
      </c>
      <c r="D350" s="69" t="s">
        <v>437</v>
      </c>
      <c r="E350" s="69" t="s">
        <v>230</v>
      </c>
      <c r="F350" s="69"/>
      <c r="G350" s="70">
        <f>G351</f>
        <v>2900</v>
      </c>
      <c r="H350" s="70">
        <f t="shared" si="115"/>
        <v>2900</v>
      </c>
      <c r="I350" s="70">
        <f t="shared" si="115"/>
        <v>2900</v>
      </c>
    </row>
    <row r="351" spans="1:10" s="77" customFormat="1" ht="13.5" x14ac:dyDescent="0.2">
      <c r="A351" s="78" t="s">
        <v>323</v>
      </c>
      <c r="B351" s="69">
        <v>603</v>
      </c>
      <c r="C351" s="69" t="s">
        <v>437</v>
      </c>
      <c r="D351" s="69" t="s">
        <v>437</v>
      </c>
      <c r="E351" s="69" t="s">
        <v>236</v>
      </c>
      <c r="F351" s="69"/>
      <c r="G351" s="70">
        <f>G352+G355+G358</f>
        <v>2900</v>
      </c>
      <c r="H351" s="70">
        <f t="shared" ref="H351:I351" si="116">H352+H355+H358</f>
        <v>2900</v>
      </c>
      <c r="I351" s="70">
        <f t="shared" si="116"/>
        <v>2900</v>
      </c>
    </row>
    <row r="352" spans="1:10" s="77" customFormat="1" x14ac:dyDescent="0.2">
      <c r="A352" s="94" t="s">
        <v>237</v>
      </c>
      <c r="B352" s="66">
        <v>603</v>
      </c>
      <c r="C352" s="66" t="s">
        <v>437</v>
      </c>
      <c r="D352" s="66" t="s">
        <v>437</v>
      </c>
      <c r="E352" s="66" t="s">
        <v>635</v>
      </c>
      <c r="F352" s="66"/>
      <c r="G352" s="67">
        <f t="shared" ref="G352:I353" si="117">G353</f>
        <v>2200</v>
      </c>
      <c r="H352" s="67">
        <f t="shared" si="117"/>
        <v>2200</v>
      </c>
      <c r="I352" s="67">
        <f t="shared" si="117"/>
        <v>2200</v>
      </c>
    </row>
    <row r="353" spans="1:9" s="77" customFormat="1" x14ac:dyDescent="0.2">
      <c r="A353" s="74" t="s">
        <v>495</v>
      </c>
      <c r="B353" s="75" t="s">
        <v>367</v>
      </c>
      <c r="C353" s="75" t="s">
        <v>437</v>
      </c>
      <c r="D353" s="75" t="s">
        <v>437</v>
      </c>
      <c r="E353" s="75" t="s">
        <v>635</v>
      </c>
      <c r="F353" s="75" t="s">
        <v>77</v>
      </c>
      <c r="G353" s="76">
        <f t="shared" si="117"/>
        <v>2200</v>
      </c>
      <c r="H353" s="76">
        <f t="shared" si="117"/>
        <v>2200</v>
      </c>
      <c r="I353" s="76">
        <f t="shared" si="117"/>
        <v>2200</v>
      </c>
    </row>
    <row r="354" spans="1:9" s="77" customFormat="1" x14ac:dyDescent="0.2">
      <c r="A354" s="74" t="s">
        <v>78</v>
      </c>
      <c r="B354" s="75" t="s">
        <v>367</v>
      </c>
      <c r="C354" s="75" t="s">
        <v>437</v>
      </c>
      <c r="D354" s="75" t="s">
        <v>437</v>
      </c>
      <c r="E354" s="75" t="s">
        <v>635</v>
      </c>
      <c r="F354" s="75" t="s">
        <v>79</v>
      </c>
      <c r="G354" s="76">
        <v>2200</v>
      </c>
      <c r="H354" s="76">
        <v>2200</v>
      </c>
      <c r="I354" s="76">
        <v>2200</v>
      </c>
    </row>
    <row r="355" spans="1:9" s="77" customFormat="1" x14ac:dyDescent="0.2">
      <c r="A355" s="94" t="s">
        <v>238</v>
      </c>
      <c r="B355" s="66">
        <v>603</v>
      </c>
      <c r="C355" s="66" t="s">
        <v>437</v>
      </c>
      <c r="D355" s="66" t="s">
        <v>437</v>
      </c>
      <c r="E355" s="66" t="s">
        <v>636</v>
      </c>
      <c r="F355" s="66"/>
      <c r="G355" s="87">
        <f t="shared" ref="G355:I356" si="118">G356</f>
        <v>200</v>
      </c>
      <c r="H355" s="87">
        <f t="shared" si="118"/>
        <v>200</v>
      </c>
      <c r="I355" s="87">
        <f t="shared" si="118"/>
        <v>200</v>
      </c>
    </row>
    <row r="356" spans="1:9" s="77" customFormat="1" x14ac:dyDescent="0.2">
      <c r="A356" s="74" t="s">
        <v>495</v>
      </c>
      <c r="B356" s="75" t="s">
        <v>367</v>
      </c>
      <c r="C356" s="75" t="s">
        <v>437</v>
      </c>
      <c r="D356" s="75" t="s">
        <v>437</v>
      </c>
      <c r="E356" s="75" t="s">
        <v>636</v>
      </c>
      <c r="F356" s="75" t="s">
        <v>77</v>
      </c>
      <c r="G356" s="88">
        <f t="shared" si="118"/>
        <v>200</v>
      </c>
      <c r="H356" s="88">
        <f t="shared" si="118"/>
        <v>200</v>
      </c>
      <c r="I356" s="88">
        <f t="shared" si="118"/>
        <v>200</v>
      </c>
    </row>
    <row r="357" spans="1:9" s="77" customFormat="1" x14ac:dyDescent="0.2">
      <c r="A357" s="74" t="s">
        <v>78</v>
      </c>
      <c r="B357" s="75" t="s">
        <v>367</v>
      </c>
      <c r="C357" s="75" t="s">
        <v>437</v>
      </c>
      <c r="D357" s="75" t="s">
        <v>437</v>
      </c>
      <c r="E357" s="75" t="s">
        <v>636</v>
      </c>
      <c r="F357" s="75" t="s">
        <v>79</v>
      </c>
      <c r="G357" s="88">
        <v>200</v>
      </c>
      <c r="H357" s="88">
        <v>200</v>
      </c>
      <c r="I357" s="88">
        <v>200</v>
      </c>
    </row>
    <row r="358" spans="1:9" s="77" customFormat="1" ht="24" x14ac:dyDescent="0.2">
      <c r="A358" s="65" t="s">
        <v>58</v>
      </c>
      <c r="B358" s="66" t="s">
        <v>367</v>
      </c>
      <c r="C358" s="66" t="s">
        <v>437</v>
      </c>
      <c r="D358" s="66" t="s">
        <v>437</v>
      </c>
      <c r="E358" s="66" t="s">
        <v>637</v>
      </c>
      <c r="F358" s="66"/>
      <c r="G358" s="67">
        <f>G359</f>
        <v>500</v>
      </c>
      <c r="H358" s="67">
        <f t="shared" ref="H358:I359" si="119">H359</f>
        <v>500</v>
      </c>
      <c r="I358" s="67">
        <f t="shared" si="119"/>
        <v>500</v>
      </c>
    </row>
    <row r="359" spans="1:9" s="77" customFormat="1" x14ac:dyDescent="0.2">
      <c r="A359" s="74" t="s">
        <v>94</v>
      </c>
      <c r="B359" s="75" t="s">
        <v>367</v>
      </c>
      <c r="C359" s="75" t="s">
        <v>437</v>
      </c>
      <c r="D359" s="75" t="s">
        <v>437</v>
      </c>
      <c r="E359" s="75" t="s">
        <v>637</v>
      </c>
      <c r="F359" s="75" t="s">
        <v>366</v>
      </c>
      <c r="G359" s="76">
        <f>G360</f>
        <v>500</v>
      </c>
      <c r="H359" s="76">
        <f t="shared" si="119"/>
        <v>500</v>
      </c>
      <c r="I359" s="76">
        <f t="shared" si="119"/>
        <v>500</v>
      </c>
    </row>
    <row r="360" spans="1:9" s="77" customFormat="1" ht="24" x14ac:dyDescent="0.2">
      <c r="A360" s="138" t="s">
        <v>723</v>
      </c>
      <c r="B360" s="75" t="s">
        <v>367</v>
      </c>
      <c r="C360" s="75" t="s">
        <v>437</v>
      </c>
      <c r="D360" s="75" t="s">
        <v>437</v>
      </c>
      <c r="E360" s="75" t="s">
        <v>637</v>
      </c>
      <c r="F360" s="75" t="s">
        <v>410</v>
      </c>
      <c r="G360" s="76">
        <v>500</v>
      </c>
      <c r="H360" s="76">
        <v>500</v>
      </c>
      <c r="I360" s="76">
        <v>500</v>
      </c>
    </row>
    <row r="361" spans="1:9" s="77" customFormat="1" x14ac:dyDescent="0.2">
      <c r="A361" s="65" t="s">
        <v>622</v>
      </c>
      <c r="B361" s="66">
        <v>603</v>
      </c>
      <c r="C361" s="66" t="s">
        <v>435</v>
      </c>
      <c r="D361" s="66" t="s">
        <v>70</v>
      </c>
      <c r="E361" s="66"/>
      <c r="F361" s="66"/>
      <c r="G361" s="67">
        <f>G362+G376</f>
        <v>114705.2</v>
      </c>
      <c r="H361" s="67">
        <f t="shared" ref="H361:I361" si="120">H362+H376</f>
        <v>97450.1</v>
      </c>
      <c r="I361" s="67">
        <f t="shared" si="120"/>
        <v>91450.1</v>
      </c>
    </row>
    <row r="362" spans="1:9" s="77" customFormat="1" x14ac:dyDescent="0.2">
      <c r="A362" s="65" t="s">
        <v>346</v>
      </c>
      <c r="B362" s="66">
        <v>603</v>
      </c>
      <c r="C362" s="66" t="s">
        <v>435</v>
      </c>
      <c r="D362" s="66" t="s">
        <v>69</v>
      </c>
      <c r="E362" s="66"/>
      <c r="F362" s="66"/>
      <c r="G362" s="67">
        <f>G363</f>
        <v>90005.2</v>
      </c>
      <c r="H362" s="67">
        <f t="shared" ref="H362:I363" si="121">H363</f>
        <v>76250.100000000006</v>
      </c>
      <c r="I362" s="67">
        <f t="shared" si="121"/>
        <v>75250.100000000006</v>
      </c>
    </row>
    <row r="363" spans="1:9" s="77" customFormat="1" ht="13.5" x14ac:dyDescent="0.2">
      <c r="A363" s="78" t="s">
        <v>620</v>
      </c>
      <c r="B363" s="69" t="s">
        <v>367</v>
      </c>
      <c r="C363" s="69" t="s">
        <v>435</v>
      </c>
      <c r="D363" s="69" t="s">
        <v>69</v>
      </c>
      <c r="E363" s="69" t="s">
        <v>230</v>
      </c>
      <c r="F363" s="69"/>
      <c r="G363" s="70">
        <f>G364</f>
        <v>90005.2</v>
      </c>
      <c r="H363" s="70">
        <f t="shared" si="121"/>
        <v>76250.100000000006</v>
      </c>
      <c r="I363" s="70">
        <f t="shared" si="121"/>
        <v>75250.100000000006</v>
      </c>
    </row>
    <row r="364" spans="1:9" s="77" customFormat="1" ht="14.25" customHeight="1" x14ac:dyDescent="0.2">
      <c r="A364" s="65" t="s">
        <v>324</v>
      </c>
      <c r="B364" s="66" t="s">
        <v>367</v>
      </c>
      <c r="C364" s="66" t="s">
        <v>435</v>
      </c>
      <c r="D364" s="66" t="s">
        <v>69</v>
      </c>
      <c r="E364" s="66" t="s">
        <v>231</v>
      </c>
      <c r="F364" s="66"/>
      <c r="G364" s="67">
        <f>G365+G369+G372</f>
        <v>90005.2</v>
      </c>
      <c r="H364" s="67">
        <f t="shared" ref="H364:I364" si="122">H365+H369+H372</f>
        <v>76250.100000000006</v>
      </c>
      <c r="I364" s="67">
        <f t="shared" si="122"/>
        <v>75250.100000000006</v>
      </c>
    </row>
    <row r="365" spans="1:9" s="77" customFormat="1" ht="24" x14ac:dyDescent="0.2">
      <c r="A365" s="65" t="s">
        <v>267</v>
      </c>
      <c r="B365" s="66" t="s">
        <v>367</v>
      </c>
      <c r="C365" s="66" t="s">
        <v>435</v>
      </c>
      <c r="D365" s="66" t="s">
        <v>69</v>
      </c>
      <c r="E365" s="66" t="s">
        <v>239</v>
      </c>
      <c r="F365" s="66"/>
      <c r="G365" s="67">
        <f>G366</f>
        <v>16169</v>
      </c>
      <c r="H365" s="67">
        <f t="shared" ref="H365:I367" si="123">H366</f>
        <v>16169</v>
      </c>
      <c r="I365" s="67">
        <f t="shared" si="123"/>
        <v>16169</v>
      </c>
    </row>
    <row r="366" spans="1:9" s="77" customFormat="1" x14ac:dyDescent="0.2">
      <c r="A366" s="96" t="s">
        <v>380</v>
      </c>
      <c r="B366" s="92">
        <v>603</v>
      </c>
      <c r="C366" s="92" t="s">
        <v>435</v>
      </c>
      <c r="D366" s="92" t="s">
        <v>69</v>
      </c>
      <c r="E366" s="92" t="s">
        <v>641</v>
      </c>
      <c r="F366" s="92"/>
      <c r="G366" s="97">
        <f>G367</f>
        <v>16169</v>
      </c>
      <c r="H366" s="97">
        <f t="shared" si="123"/>
        <v>16169</v>
      </c>
      <c r="I366" s="97">
        <f t="shared" si="123"/>
        <v>16169</v>
      </c>
    </row>
    <row r="367" spans="1:9" s="77" customFormat="1" x14ac:dyDescent="0.2">
      <c r="A367" s="74" t="s">
        <v>94</v>
      </c>
      <c r="B367" s="75">
        <v>603</v>
      </c>
      <c r="C367" s="75" t="s">
        <v>435</v>
      </c>
      <c r="D367" s="75" t="s">
        <v>69</v>
      </c>
      <c r="E367" s="75" t="s">
        <v>641</v>
      </c>
      <c r="F367" s="75" t="s">
        <v>366</v>
      </c>
      <c r="G367" s="76">
        <f>G368</f>
        <v>16169</v>
      </c>
      <c r="H367" s="76">
        <f t="shared" si="123"/>
        <v>16169</v>
      </c>
      <c r="I367" s="76">
        <f t="shared" si="123"/>
        <v>16169</v>
      </c>
    </row>
    <row r="368" spans="1:9" s="77" customFormat="1" x14ac:dyDescent="0.2">
      <c r="A368" s="74" t="s">
        <v>95</v>
      </c>
      <c r="B368" s="75">
        <v>603</v>
      </c>
      <c r="C368" s="75" t="s">
        <v>435</v>
      </c>
      <c r="D368" s="75" t="s">
        <v>69</v>
      </c>
      <c r="E368" s="75" t="s">
        <v>641</v>
      </c>
      <c r="F368" s="75" t="s">
        <v>376</v>
      </c>
      <c r="G368" s="76">
        <f>1935.5+1370+1565+11298.5</f>
        <v>16169</v>
      </c>
      <c r="H368" s="76">
        <f t="shared" ref="H368:I368" si="124">1935.5+1370+1565+11298.5</f>
        <v>16169</v>
      </c>
      <c r="I368" s="76">
        <f t="shared" si="124"/>
        <v>16169</v>
      </c>
    </row>
    <row r="369" spans="1:9" s="77" customFormat="1" ht="24" x14ac:dyDescent="0.2">
      <c r="A369" s="79" t="s">
        <v>28</v>
      </c>
      <c r="B369" s="80" t="s">
        <v>367</v>
      </c>
      <c r="C369" s="80" t="s">
        <v>435</v>
      </c>
      <c r="D369" s="80" t="s">
        <v>69</v>
      </c>
      <c r="E369" s="80" t="s">
        <v>240</v>
      </c>
      <c r="F369" s="80"/>
      <c r="G369" s="89">
        <f>G370</f>
        <v>36539</v>
      </c>
      <c r="H369" s="89">
        <f t="shared" ref="H369:I370" si="125">H370</f>
        <v>22000</v>
      </c>
      <c r="I369" s="89">
        <f t="shared" si="125"/>
        <v>21000</v>
      </c>
    </row>
    <row r="370" spans="1:9" s="77" customFormat="1" x14ac:dyDescent="0.2">
      <c r="A370" s="74" t="s">
        <v>94</v>
      </c>
      <c r="B370" s="75">
        <v>603</v>
      </c>
      <c r="C370" s="75" t="s">
        <v>435</v>
      </c>
      <c r="D370" s="75" t="s">
        <v>69</v>
      </c>
      <c r="E370" s="75" t="s">
        <v>240</v>
      </c>
      <c r="F370" s="75" t="s">
        <v>366</v>
      </c>
      <c r="G370" s="88">
        <f>G371</f>
        <v>36539</v>
      </c>
      <c r="H370" s="88">
        <f t="shared" si="125"/>
        <v>22000</v>
      </c>
      <c r="I370" s="88">
        <f t="shared" si="125"/>
        <v>21000</v>
      </c>
    </row>
    <row r="371" spans="1:9" s="77" customFormat="1" x14ac:dyDescent="0.2">
      <c r="A371" s="74" t="s">
        <v>95</v>
      </c>
      <c r="B371" s="75">
        <v>603</v>
      </c>
      <c r="C371" s="75" t="s">
        <v>435</v>
      </c>
      <c r="D371" s="75" t="s">
        <v>69</v>
      </c>
      <c r="E371" s="75" t="s">
        <v>240</v>
      </c>
      <c r="F371" s="75" t="s">
        <v>376</v>
      </c>
      <c r="G371" s="88">
        <v>36539</v>
      </c>
      <c r="H371" s="88">
        <v>22000</v>
      </c>
      <c r="I371" s="88">
        <v>21000</v>
      </c>
    </row>
    <row r="372" spans="1:9" s="77" customFormat="1" x14ac:dyDescent="0.2">
      <c r="A372" s="65" t="s">
        <v>497</v>
      </c>
      <c r="B372" s="66" t="s">
        <v>367</v>
      </c>
      <c r="C372" s="66" t="s">
        <v>435</v>
      </c>
      <c r="D372" s="66" t="s">
        <v>69</v>
      </c>
      <c r="E372" s="66" t="s">
        <v>241</v>
      </c>
      <c r="F372" s="66"/>
      <c r="G372" s="67">
        <f>G373</f>
        <v>37297.199999999997</v>
      </c>
      <c r="H372" s="67">
        <f t="shared" ref="H372:I374" si="126">H373</f>
        <v>38081.1</v>
      </c>
      <c r="I372" s="67">
        <f t="shared" si="126"/>
        <v>38081.1</v>
      </c>
    </row>
    <row r="373" spans="1:9" s="77" customFormat="1" x14ac:dyDescent="0.2">
      <c r="A373" s="96" t="s">
        <v>451</v>
      </c>
      <c r="B373" s="92" t="s">
        <v>367</v>
      </c>
      <c r="C373" s="92" t="s">
        <v>435</v>
      </c>
      <c r="D373" s="92" t="s">
        <v>69</v>
      </c>
      <c r="E373" s="92" t="s">
        <v>640</v>
      </c>
      <c r="F373" s="80"/>
      <c r="G373" s="97">
        <f>G374</f>
        <v>37297.199999999997</v>
      </c>
      <c r="H373" s="97">
        <f t="shared" si="126"/>
        <v>38081.1</v>
      </c>
      <c r="I373" s="97">
        <f t="shared" si="126"/>
        <v>38081.1</v>
      </c>
    </row>
    <row r="374" spans="1:9" s="77" customFormat="1" x14ac:dyDescent="0.2">
      <c r="A374" s="74" t="s">
        <v>94</v>
      </c>
      <c r="B374" s="75" t="s">
        <v>367</v>
      </c>
      <c r="C374" s="75" t="s">
        <v>435</v>
      </c>
      <c r="D374" s="75" t="s">
        <v>69</v>
      </c>
      <c r="E374" s="75" t="s">
        <v>640</v>
      </c>
      <c r="F374" s="75" t="s">
        <v>366</v>
      </c>
      <c r="G374" s="76">
        <f>G375</f>
        <v>37297.199999999997</v>
      </c>
      <c r="H374" s="76">
        <f t="shared" si="126"/>
        <v>38081.1</v>
      </c>
      <c r="I374" s="76">
        <f t="shared" si="126"/>
        <v>38081.1</v>
      </c>
    </row>
    <row r="375" spans="1:9" s="77" customFormat="1" x14ac:dyDescent="0.2">
      <c r="A375" s="74" t="s">
        <v>95</v>
      </c>
      <c r="B375" s="75" t="s">
        <v>367</v>
      </c>
      <c r="C375" s="75" t="s">
        <v>435</v>
      </c>
      <c r="D375" s="75" t="s">
        <v>69</v>
      </c>
      <c r="E375" s="75" t="s">
        <v>640</v>
      </c>
      <c r="F375" s="75" t="s">
        <v>376</v>
      </c>
      <c r="G375" s="76">
        <f>38081.1-783.9</f>
        <v>37297.199999999997</v>
      </c>
      <c r="H375" s="76">
        <v>38081.1</v>
      </c>
      <c r="I375" s="76">
        <v>38081.1</v>
      </c>
    </row>
    <row r="376" spans="1:9" s="139" customFormat="1" x14ac:dyDescent="0.2">
      <c r="A376" s="65" t="s">
        <v>415</v>
      </c>
      <c r="B376" s="66">
        <v>603</v>
      </c>
      <c r="C376" s="66" t="s">
        <v>435</v>
      </c>
      <c r="D376" s="66" t="s">
        <v>71</v>
      </c>
      <c r="E376" s="66"/>
      <c r="F376" s="66"/>
      <c r="G376" s="67">
        <f>G377</f>
        <v>24700</v>
      </c>
      <c r="H376" s="67">
        <f t="shared" ref="H376:I376" si="127">H377</f>
        <v>21200</v>
      </c>
      <c r="I376" s="67">
        <f t="shared" si="127"/>
        <v>16200</v>
      </c>
    </row>
    <row r="377" spans="1:9" s="139" customFormat="1" ht="13.5" x14ac:dyDescent="0.2">
      <c r="A377" s="78" t="s">
        <v>620</v>
      </c>
      <c r="B377" s="69">
        <v>603</v>
      </c>
      <c r="C377" s="69" t="s">
        <v>435</v>
      </c>
      <c r="D377" s="69" t="s">
        <v>71</v>
      </c>
      <c r="E377" s="69" t="s">
        <v>230</v>
      </c>
      <c r="F377" s="69"/>
      <c r="G377" s="70">
        <f>G378+G403</f>
        <v>24700</v>
      </c>
      <c r="H377" s="70">
        <f t="shared" ref="H377:I377" si="128">H378+H403</f>
        <v>21200</v>
      </c>
      <c r="I377" s="70">
        <f t="shared" si="128"/>
        <v>16200</v>
      </c>
    </row>
    <row r="378" spans="1:9" s="139" customFormat="1" ht="13.5" x14ac:dyDescent="0.2">
      <c r="A378" s="78" t="s">
        <v>68</v>
      </c>
      <c r="B378" s="69" t="s">
        <v>367</v>
      </c>
      <c r="C378" s="69" t="s">
        <v>435</v>
      </c>
      <c r="D378" s="69" t="s">
        <v>71</v>
      </c>
      <c r="E378" s="69" t="s">
        <v>245</v>
      </c>
      <c r="F378" s="69"/>
      <c r="G378" s="70">
        <f>G379+G382+G385+G388+G391+G394+G397+G400</f>
        <v>20600</v>
      </c>
      <c r="H378" s="70">
        <f t="shared" ref="H378:I378" si="129">H379+H382+H385+H388+H391+H394+H397+H400</f>
        <v>17100</v>
      </c>
      <c r="I378" s="70">
        <f t="shared" si="129"/>
        <v>12100</v>
      </c>
    </row>
    <row r="379" spans="1:9" s="139" customFormat="1" x14ac:dyDescent="0.2">
      <c r="A379" s="94" t="s">
        <v>237</v>
      </c>
      <c r="B379" s="66" t="s">
        <v>367</v>
      </c>
      <c r="C379" s="66" t="s">
        <v>435</v>
      </c>
      <c r="D379" s="66" t="s">
        <v>71</v>
      </c>
      <c r="E379" s="66" t="s">
        <v>623</v>
      </c>
      <c r="F379" s="80"/>
      <c r="G379" s="67">
        <f t="shared" ref="G379:I380" si="130">G380</f>
        <v>19000</v>
      </c>
      <c r="H379" s="67">
        <f t="shared" si="130"/>
        <v>10000</v>
      </c>
      <c r="I379" s="67">
        <f t="shared" si="130"/>
        <v>10500</v>
      </c>
    </row>
    <row r="380" spans="1:9" s="139" customFormat="1" x14ac:dyDescent="0.2">
      <c r="A380" s="74" t="s">
        <v>495</v>
      </c>
      <c r="B380" s="75" t="s">
        <v>367</v>
      </c>
      <c r="C380" s="75" t="s">
        <v>435</v>
      </c>
      <c r="D380" s="75" t="s">
        <v>71</v>
      </c>
      <c r="E380" s="75" t="s">
        <v>623</v>
      </c>
      <c r="F380" s="75" t="s">
        <v>77</v>
      </c>
      <c r="G380" s="76">
        <f t="shared" si="130"/>
        <v>19000</v>
      </c>
      <c r="H380" s="76">
        <f t="shared" si="130"/>
        <v>10000</v>
      </c>
      <c r="I380" s="76">
        <f t="shared" si="130"/>
        <v>10500</v>
      </c>
    </row>
    <row r="381" spans="1:9" s="136" customFormat="1" x14ac:dyDescent="0.2">
      <c r="A381" s="74" t="s">
        <v>78</v>
      </c>
      <c r="B381" s="75" t="s">
        <v>367</v>
      </c>
      <c r="C381" s="75" t="s">
        <v>435</v>
      </c>
      <c r="D381" s="75" t="s">
        <v>71</v>
      </c>
      <c r="E381" s="75" t="s">
        <v>623</v>
      </c>
      <c r="F381" s="75" t="s">
        <v>79</v>
      </c>
      <c r="G381" s="76">
        <f>18500+500</f>
        <v>19000</v>
      </c>
      <c r="H381" s="76">
        <f>15500-5500</f>
        <v>10000</v>
      </c>
      <c r="I381" s="76">
        <f>20500-5000-5500+500</f>
        <v>10500</v>
      </c>
    </row>
    <row r="382" spans="1:9" s="136" customFormat="1" x14ac:dyDescent="0.2">
      <c r="A382" s="94" t="s">
        <v>320</v>
      </c>
      <c r="B382" s="66" t="s">
        <v>367</v>
      </c>
      <c r="C382" s="66" t="s">
        <v>435</v>
      </c>
      <c r="D382" s="66" t="s">
        <v>71</v>
      </c>
      <c r="E382" s="66" t="s">
        <v>624</v>
      </c>
      <c r="F382" s="80"/>
      <c r="G382" s="67">
        <f>G383</f>
        <v>350</v>
      </c>
      <c r="H382" s="67">
        <f t="shared" ref="H382:I383" si="131">H383</f>
        <v>350</v>
      </c>
      <c r="I382" s="67">
        <f t="shared" si="131"/>
        <v>350</v>
      </c>
    </row>
    <row r="383" spans="1:9" s="136" customFormat="1" x14ac:dyDescent="0.2">
      <c r="A383" s="74" t="s">
        <v>495</v>
      </c>
      <c r="B383" s="75" t="s">
        <v>367</v>
      </c>
      <c r="C383" s="75" t="s">
        <v>435</v>
      </c>
      <c r="D383" s="75" t="s">
        <v>71</v>
      </c>
      <c r="E383" s="75" t="s">
        <v>624</v>
      </c>
      <c r="F383" s="75" t="s">
        <v>77</v>
      </c>
      <c r="G383" s="76">
        <f>G384</f>
        <v>350</v>
      </c>
      <c r="H383" s="76">
        <f t="shared" si="131"/>
        <v>350</v>
      </c>
      <c r="I383" s="76">
        <f t="shared" si="131"/>
        <v>350</v>
      </c>
    </row>
    <row r="384" spans="1:9" s="136" customFormat="1" x14ac:dyDescent="0.2">
      <c r="A384" s="74" t="s">
        <v>78</v>
      </c>
      <c r="B384" s="75" t="s">
        <v>367</v>
      </c>
      <c r="C384" s="75" t="s">
        <v>435</v>
      </c>
      <c r="D384" s="75" t="s">
        <v>71</v>
      </c>
      <c r="E384" s="75" t="s">
        <v>624</v>
      </c>
      <c r="F384" s="75" t="s">
        <v>79</v>
      </c>
      <c r="G384" s="76">
        <v>350</v>
      </c>
      <c r="H384" s="76">
        <v>350</v>
      </c>
      <c r="I384" s="76">
        <v>350</v>
      </c>
    </row>
    <row r="385" spans="1:9" s="136" customFormat="1" ht="24" x14ac:dyDescent="0.2">
      <c r="A385" s="65" t="s">
        <v>321</v>
      </c>
      <c r="B385" s="66" t="s">
        <v>367</v>
      </c>
      <c r="C385" s="66" t="s">
        <v>435</v>
      </c>
      <c r="D385" s="66" t="s">
        <v>71</v>
      </c>
      <c r="E385" s="66" t="s">
        <v>625</v>
      </c>
      <c r="F385" s="66"/>
      <c r="G385" s="87">
        <f>G386</f>
        <v>200</v>
      </c>
      <c r="H385" s="87">
        <f t="shared" ref="H385:I386" si="132">H386</f>
        <v>200</v>
      </c>
      <c r="I385" s="87">
        <f t="shared" si="132"/>
        <v>200</v>
      </c>
    </row>
    <row r="386" spans="1:9" s="136" customFormat="1" x14ac:dyDescent="0.2">
      <c r="A386" s="74" t="s">
        <v>495</v>
      </c>
      <c r="B386" s="75" t="s">
        <v>367</v>
      </c>
      <c r="C386" s="75" t="s">
        <v>435</v>
      </c>
      <c r="D386" s="75" t="s">
        <v>71</v>
      </c>
      <c r="E386" s="75" t="s">
        <v>625</v>
      </c>
      <c r="F386" s="75" t="s">
        <v>77</v>
      </c>
      <c r="G386" s="88">
        <f>G387</f>
        <v>200</v>
      </c>
      <c r="H386" s="88">
        <f t="shared" si="132"/>
        <v>200</v>
      </c>
      <c r="I386" s="88">
        <f t="shared" si="132"/>
        <v>200</v>
      </c>
    </row>
    <row r="387" spans="1:9" s="136" customFormat="1" x14ac:dyDescent="0.2">
      <c r="A387" s="74" t="s">
        <v>78</v>
      </c>
      <c r="B387" s="75" t="s">
        <v>367</v>
      </c>
      <c r="C387" s="75" t="s">
        <v>435</v>
      </c>
      <c r="D387" s="75" t="s">
        <v>71</v>
      </c>
      <c r="E387" s="75" t="s">
        <v>625</v>
      </c>
      <c r="F387" s="75" t="s">
        <v>79</v>
      </c>
      <c r="G387" s="88">
        <v>200</v>
      </c>
      <c r="H387" s="88">
        <v>200</v>
      </c>
      <c r="I387" s="88">
        <v>200</v>
      </c>
    </row>
    <row r="388" spans="1:9" s="136" customFormat="1" ht="24" x14ac:dyDescent="0.2">
      <c r="A388" s="65" t="s">
        <v>626</v>
      </c>
      <c r="B388" s="66" t="s">
        <v>367</v>
      </c>
      <c r="C388" s="66" t="s">
        <v>435</v>
      </c>
      <c r="D388" s="66" t="s">
        <v>71</v>
      </c>
      <c r="E388" s="66" t="s">
        <v>627</v>
      </c>
      <c r="F388" s="66"/>
      <c r="G388" s="67">
        <f>G389</f>
        <v>300</v>
      </c>
      <c r="H388" s="67">
        <f t="shared" ref="H388:I389" si="133">H389</f>
        <v>300</v>
      </c>
      <c r="I388" s="67">
        <f t="shared" si="133"/>
        <v>300</v>
      </c>
    </row>
    <row r="389" spans="1:9" s="136" customFormat="1" x14ac:dyDescent="0.2">
      <c r="A389" s="74" t="s">
        <v>495</v>
      </c>
      <c r="B389" s="75" t="s">
        <v>367</v>
      </c>
      <c r="C389" s="75" t="s">
        <v>435</v>
      </c>
      <c r="D389" s="75" t="s">
        <v>71</v>
      </c>
      <c r="E389" s="75" t="s">
        <v>627</v>
      </c>
      <c r="F389" s="75" t="s">
        <v>77</v>
      </c>
      <c r="G389" s="76">
        <f>G390</f>
        <v>300</v>
      </c>
      <c r="H389" s="76">
        <f t="shared" si="133"/>
        <v>300</v>
      </c>
      <c r="I389" s="76">
        <f t="shared" si="133"/>
        <v>300</v>
      </c>
    </row>
    <row r="390" spans="1:9" s="136" customFormat="1" x14ac:dyDescent="0.2">
      <c r="A390" s="74" t="s">
        <v>78</v>
      </c>
      <c r="B390" s="75" t="s">
        <v>367</v>
      </c>
      <c r="C390" s="75" t="s">
        <v>435</v>
      </c>
      <c r="D390" s="75" t="s">
        <v>71</v>
      </c>
      <c r="E390" s="75" t="s">
        <v>627</v>
      </c>
      <c r="F390" s="75" t="s">
        <v>79</v>
      </c>
      <c r="G390" s="76">
        <v>300</v>
      </c>
      <c r="H390" s="76">
        <v>300</v>
      </c>
      <c r="I390" s="76">
        <v>300</v>
      </c>
    </row>
    <row r="391" spans="1:9" s="136" customFormat="1" ht="24" x14ac:dyDescent="0.2">
      <c r="A391" s="65" t="s">
        <v>538</v>
      </c>
      <c r="B391" s="66" t="s">
        <v>367</v>
      </c>
      <c r="C391" s="66" t="s">
        <v>435</v>
      </c>
      <c r="D391" s="66" t="s">
        <v>71</v>
      </c>
      <c r="E391" s="66" t="s">
        <v>628</v>
      </c>
      <c r="F391" s="66"/>
      <c r="G391" s="87">
        <f>G392</f>
        <v>0</v>
      </c>
      <c r="H391" s="67">
        <f t="shared" ref="H391:I392" si="134">H392</f>
        <v>500</v>
      </c>
      <c r="I391" s="87">
        <f t="shared" si="134"/>
        <v>0</v>
      </c>
    </row>
    <row r="392" spans="1:9" s="136" customFormat="1" x14ac:dyDescent="0.2">
      <c r="A392" s="74" t="s">
        <v>495</v>
      </c>
      <c r="B392" s="75" t="s">
        <v>367</v>
      </c>
      <c r="C392" s="75" t="s">
        <v>435</v>
      </c>
      <c r="D392" s="75" t="s">
        <v>71</v>
      </c>
      <c r="E392" s="75" t="s">
        <v>628</v>
      </c>
      <c r="F392" s="75" t="s">
        <v>77</v>
      </c>
      <c r="G392" s="88">
        <f>G393</f>
        <v>0</v>
      </c>
      <c r="H392" s="76">
        <f t="shared" si="134"/>
        <v>500</v>
      </c>
      <c r="I392" s="88">
        <f t="shared" si="134"/>
        <v>0</v>
      </c>
    </row>
    <row r="393" spans="1:9" s="136" customFormat="1" x14ac:dyDescent="0.2">
      <c r="A393" s="74" t="s">
        <v>78</v>
      </c>
      <c r="B393" s="75" t="s">
        <v>367</v>
      </c>
      <c r="C393" s="75" t="s">
        <v>435</v>
      </c>
      <c r="D393" s="75" t="s">
        <v>71</v>
      </c>
      <c r="E393" s="75" t="s">
        <v>628</v>
      </c>
      <c r="F393" s="75" t="s">
        <v>79</v>
      </c>
      <c r="G393" s="88">
        <v>0</v>
      </c>
      <c r="H393" s="76">
        <v>500</v>
      </c>
      <c r="I393" s="88">
        <v>0</v>
      </c>
    </row>
    <row r="394" spans="1:9" s="136" customFormat="1" x14ac:dyDescent="0.2">
      <c r="A394" s="65" t="s">
        <v>309</v>
      </c>
      <c r="B394" s="66" t="s">
        <v>367</v>
      </c>
      <c r="C394" s="66" t="s">
        <v>435</v>
      </c>
      <c r="D394" s="66" t="s">
        <v>71</v>
      </c>
      <c r="E394" s="66" t="s">
        <v>629</v>
      </c>
      <c r="F394" s="66"/>
      <c r="G394" s="67">
        <f>G395</f>
        <v>450</v>
      </c>
      <c r="H394" s="67">
        <f t="shared" ref="H394:I395" si="135">H395</f>
        <v>450</v>
      </c>
      <c r="I394" s="67">
        <f t="shared" si="135"/>
        <v>450</v>
      </c>
    </row>
    <row r="395" spans="1:9" s="136" customFormat="1" x14ac:dyDescent="0.2">
      <c r="A395" s="74" t="s">
        <v>495</v>
      </c>
      <c r="B395" s="75" t="s">
        <v>367</v>
      </c>
      <c r="C395" s="75" t="s">
        <v>435</v>
      </c>
      <c r="D395" s="75" t="s">
        <v>71</v>
      </c>
      <c r="E395" s="75" t="s">
        <v>629</v>
      </c>
      <c r="F395" s="75" t="s">
        <v>77</v>
      </c>
      <c r="G395" s="76">
        <f>G396</f>
        <v>450</v>
      </c>
      <c r="H395" s="76">
        <f t="shared" si="135"/>
        <v>450</v>
      </c>
      <c r="I395" s="76">
        <f t="shared" si="135"/>
        <v>450</v>
      </c>
    </row>
    <row r="396" spans="1:9" s="136" customFormat="1" x14ac:dyDescent="0.2">
      <c r="A396" s="74" t="s">
        <v>78</v>
      </c>
      <c r="B396" s="75" t="s">
        <v>367</v>
      </c>
      <c r="C396" s="75" t="s">
        <v>435</v>
      </c>
      <c r="D396" s="75" t="s">
        <v>71</v>
      </c>
      <c r="E396" s="75" t="s">
        <v>629</v>
      </c>
      <c r="F396" s="75" t="s">
        <v>79</v>
      </c>
      <c r="G396" s="76">
        <v>450</v>
      </c>
      <c r="H396" s="76">
        <v>450</v>
      </c>
      <c r="I396" s="76">
        <v>450</v>
      </c>
    </row>
    <row r="397" spans="1:9" s="136" customFormat="1" x14ac:dyDescent="0.2">
      <c r="A397" s="65" t="s">
        <v>630</v>
      </c>
      <c r="B397" s="66" t="s">
        <v>367</v>
      </c>
      <c r="C397" s="66" t="s">
        <v>435</v>
      </c>
      <c r="D397" s="66" t="s">
        <v>71</v>
      </c>
      <c r="E397" s="66" t="s">
        <v>631</v>
      </c>
      <c r="F397" s="66"/>
      <c r="G397" s="67">
        <f>G398</f>
        <v>300</v>
      </c>
      <c r="H397" s="67">
        <f t="shared" ref="H397:H398" si="136">H398</f>
        <v>300</v>
      </c>
      <c r="I397" s="67">
        <f t="shared" ref="I397:I398" si="137">I398</f>
        <v>300</v>
      </c>
    </row>
    <row r="398" spans="1:9" s="136" customFormat="1" x14ac:dyDescent="0.2">
      <c r="A398" s="74" t="s">
        <v>495</v>
      </c>
      <c r="B398" s="75" t="s">
        <v>367</v>
      </c>
      <c r="C398" s="75" t="s">
        <v>435</v>
      </c>
      <c r="D398" s="75" t="s">
        <v>71</v>
      </c>
      <c r="E398" s="75" t="s">
        <v>631</v>
      </c>
      <c r="F398" s="75" t="s">
        <v>77</v>
      </c>
      <c r="G398" s="76">
        <f>G399</f>
        <v>300</v>
      </c>
      <c r="H398" s="76">
        <f t="shared" si="136"/>
        <v>300</v>
      </c>
      <c r="I398" s="76">
        <f t="shared" si="137"/>
        <v>300</v>
      </c>
    </row>
    <row r="399" spans="1:9" s="136" customFormat="1" x14ac:dyDescent="0.2">
      <c r="A399" s="74" t="s">
        <v>78</v>
      </c>
      <c r="B399" s="75" t="s">
        <v>367</v>
      </c>
      <c r="C399" s="75" t="s">
        <v>435</v>
      </c>
      <c r="D399" s="75" t="s">
        <v>71</v>
      </c>
      <c r="E399" s="75" t="s">
        <v>631</v>
      </c>
      <c r="F399" s="75" t="s">
        <v>79</v>
      </c>
      <c r="G399" s="76">
        <v>300</v>
      </c>
      <c r="H399" s="76">
        <v>300</v>
      </c>
      <c r="I399" s="76">
        <v>300</v>
      </c>
    </row>
    <row r="400" spans="1:9" s="136" customFormat="1" x14ac:dyDescent="0.2">
      <c r="A400" s="65" t="s">
        <v>632</v>
      </c>
      <c r="B400" s="66" t="s">
        <v>367</v>
      </c>
      <c r="C400" s="66" t="s">
        <v>435</v>
      </c>
      <c r="D400" s="66" t="s">
        <v>71</v>
      </c>
      <c r="E400" s="66" t="s">
        <v>633</v>
      </c>
      <c r="F400" s="66"/>
      <c r="G400" s="87">
        <f t="shared" ref="G400:I401" si="138">G401</f>
        <v>0</v>
      </c>
      <c r="H400" s="67">
        <f t="shared" si="138"/>
        <v>5000</v>
      </c>
      <c r="I400" s="87">
        <f t="shared" si="138"/>
        <v>0</v>
      </c>
    </row>
    <row r="401" spans="1:9" s="136" customFormat="1" x14ac:dyDescent="0.2">
      <c r="A401" s="74" t="s">
        <v>495</v>
      </c>
      <c r="B401" s="75" t="s">
        <v>367</v>
      </c>
      <c r="C401" s="75" t="s">
        <v>435</v>
      </c>
      <c r="D401" s="75" t="s">
        <v>71</v>
      </c>
      <c r="E401" s="75" t="s">
        <v>633</v>
      </c>
      <c r="F401" s="75" t="s">
        <v>77</v>
      </c>
      <c r="G401" s="88">
        <f t="shared" si="138"/>
        <v>0</v>
      </c>
      <c r="H401" s="76">
        <f t="shared" si="138"/>
        <v>5000</v>
      </c>
      <c r="I401" s="88">
        <f t="shared" si="138"/>
        <v>0</v>
      </c>
    </row>
    <row r="402" spans="1:9" s="136" customFormat="1" x14ac:dyDescent="0.2">
      <c r="A402" s="74" t="s">
        <v>78</v>
      </c>
      <c r="B402" s="75" t="s">
        <v>367</v>
      </c>
      <c r="C402" s="75" t="s">
        <v>435</v>
      </c>
      <c r="D402" s="75" t="s">
        <v>71</v>
      </c>
      <c r="E402" s="75" t="s">
        <v>633</v>
      </c>
      <c r="F402" s="75" t="s">
        <v>79</v>
      </c>
      <c r="G402" s="88">
        <v>0</v>
      </c>
      <c r="H402" s="76">
        <v>5000</v>
      </c>
      <c r="I402" s="88">
        <v>0</v>
      </c>
    </row>
    <row r="403" spans="1:9" s="136" customFormat="1" ht="27" x14ac:dyDescent="0.2">
      <c r="A403" s="78" t="s">
        <v>242</v>
      </c>
      <c r="B403" s="69">
        <v>603</v>
      </c>
      <c r="C403" s="69" t="s">
        <v>435</v>
      </c>
      <c r="D403" s="69" t="s">
        <v>71</v>
      </c>
      <c r="E403" s="69" t="s">
        <v>244</v>
      </c>
      <c r="F403" s="69"/>
      <c r="G403" s="70">
        <f>G404</f>
        <v>4100</v>
      </c>
      <c r="H403" s="70">
        <f t="shared" ref="H403:I404" si="139">H404</f>
        <v>4100</v>
      </c>
      <c r="I403" s="70">
        <f t="shared" si="139"/>
        <v>4100</v>
      </c>
    </row>
    <row r="404" spans="1:9" s="136" customFormat="1" ht="13.5" customHeight="1" x14ac:dyDescent="0.2">
      <c r="A404" s="65" t="s">
        <v>243</v>
      </c>
      <c r="B404" s="66">
        <v>603</v>
      </c>
      <c r="C404" s="66" t="s">
        <v>435</v>
      </c>
      <c r="D404" s="66" t="s">
        <v>71</v>
      </c>
      <c r="E404" s="66" t="s">
        <v>244</v>
      </c>
      <c r="F404" s="66"/>
      <c r="G404" s="67">
        <f>G405</f>
        <v>4100</v>
      </c>
      <c r="H404" s="67">
        <f t="shared" si="139"/>
        <v>4100</v>
      </c>
      <c r="I404" s="67">
        <f t="shared" si="139"/>
        <v>4100</v>
      </c>
    </row>
    <row r="405" spans="1:9" s="136" customFormat="1" ht="24" x14ac:dyDescent="0.2">
      <c r="A405" s="79" t="s">
        <v>368</v>
      </c>
      <c r="B405" s="80">
        <v>603</v>
      </c>
      <c r="C405" s="80" t="s">
        <v>435</v>
      </c>
      <c r="D405" s="80" t="s">
        <v>71</v>
      </c>
      <c r="E405" s="92" t="s">
        <v>244</v>
      </c>
      <c r="F405" s="80"/>
      <c r="G405" s="97">
        <f>G406+G409</f>
        <v>4100</v>
      </c>
      <c r="H405" s="97">
        <f t="shared" ref="H405:I405" si="140">H406+H409</f>
        <v>4100</v>
      </c>
      <c r="I405" s="97">
        <f t="shared" si="140"/>
        <v>4100</v>
      </c>
    </row>
    <row r="406" spans="1:9" s="136" customFormat="1" x14ac:dyDescent="0.2">
      <c r="A406" s="82" t="s">
        <v>351</v>
      </c>
      <c r="B406" s="66" t="s">
        <v>367</v>
      </c>
      <c r="C406" s="66" t="s">
        <v>435</v>
      </c>
      <c r="D406" s="66" t="s">
        <v>71</v>
      </c>
      <c r="E406" s="66" t="s">
        <v>65</v>
      </c>
      <c r="F406" s="66"/>
      <c r="G406" s="67">
        <f>G407</f>
        <v>3850</v>
      </c>
      <c r="H406" s="67">
        <f t="shared" ref="H406:I407" si="141">H407</f>
        <v>3850</v>
      </c>
      <c r="I406" s="67">
        <f t="shared" si="141"/>
        <v>3850</v>
      </c>
    </row>
    <row r="407" spans="1:9" s="136" customFormat="1" ht="36" x14ac:dyDescent="0.2">
      <c r="A407" s="74" t="s">
        <v>72</v>
      </c>
      <c r="B407" s="75" t="s">
        <v>367</v>
      </c>
      <c r="C407" s="75" t="s">
        <v>435</v>
      </c>
      <c r="D407" s="75" t="s">
        <v>71</v>
      </c>
      <c r="E407" s="75" t="s">
        <v>65</v>
      </c>
      <c r="F407" s="75" t="s">
        <v>73</v>
      </c>
      <c r="G407" s="76">
        <f>G408</f>
        <v>3850</v>
      </c>
      <c r="H407" s="76">
        <f t="shared" si="141"/>
        <v>3850</v>
      </c>
      <c r="I407" s="76">
        <f t="shared" si="141"/>
        <v>3850</v>
      </c>
    </row>
    <row r="408" spans="1:9" s="136" customFormat="1" x14ac:dyDescent="0.2">
      <c r="A408" s="74" t="s">
        <v>74</v>
      </c>
      <c r="B408" s="75" t="s">
        <v>367</v>
      </c>
      <c r="C408" s="75" t="s">
        <v>435</v>
      </c>
      <c r="D408" s="75" t="s">
        <v>71</v>
      </c>
      <c r="E408" s="75" t="s">
        <v>65</v>
      </c>
      <c r="F408" s="75" t="s">
        <v>75</v>
      </c>
      <c r="G408" s="76">
        <f>2965+885</f>
        <v>3850</v>
      </c>
      <c r="H408" s="76">
        <f t="shared" ref="H408:I408" si="142">2965+885</f>
        <v>3850</v>
      </c>
      <c r="I408" s="76">
        <f t="shared" si="142"/>
        <v>3850</v>
      </c>
    </row>
    <row r="409" spans="1:9" s="136" customFormat="1" x14ac:dyDescent="0.2">
      <c r="A409" s="65" t="s">
        <v>76</v>
      </c>
      <c r="B409" s="66" t="s">
        <v>367</v>
      </c>
      <c r="C409" s="66" t="s">
        <v>435</v>
      </c>
      <c r="D409" s="66" t="s">
        <v>71</v>
      </c>
      <c r="E409" s="66" t="s">
        <v>66</v>
      </c>
      <c r="F409" s="66"/>
      <c r="G409" s="67">
        <f>G410+G412</f>
        <v>250</v>
      </c>
      <c r="H409" s="67">
        <f t="shared" ref="H409:I409" si="143">H410+H412</f>
        <v>250</v>
      </c>
      <c r="I409" s="67">
        <f t="shared" si="143"/>
        <v>250</v>
      </c>
    </row>
    <row r="410" spans="1:9" s="136" customFormat="1" x14ac:dyDescent="0.2">
      <c r="A410" s="74" t="s">
        <v>495</v>
      </c>
      <c r="B410" s="75" t="s">
        <v>367</v>
      </c>
      <c r="C410" s="75" t="s">
        <v>435</v>
      </c>
      <c r="D410" s="75" t="s">
        <v>71</v>
      </c>
      <c r="E410" s="75" t="s">
        <v>66</v>
      </c>
      <c r="F410" s="75" t="s">
        <v>77</v>
      </c>
      <c r="G410" s="76">
        <f>G411</f>
        <v>205</v>
      </c>
      <c r="H410" s="76">
        <f t="shared" ref="H410:I410" si="144">H411</f>
        <v>205</v>
      </c>
      <c r="I410" s="76">
        <f t="shared" si="144"/>
        <v>205</v>
      </c>
    </row>
    <row r="411" spans="1:9" s="136" customFormat="1" x14ac:dyDescent="0.2">
      <c r="A411" s="74" t="s">
        <v>78</v>
      </c>
      <c r="B411" s="75" t="s">
        <v>367</v>
      </c>
      <c r="C411" s="75" t="s">
        <v>435</v>
      </c>
      <c r="D411" s="75" t="s">
        <v>71</v>
      </c>
      <c r="E411" s="75" t="s">
        <v>66</v>
      </c>
      <c r="F411" s="75" t="s">
        <v>79</v>
      </c>
      <c r="G411" s="76">
        <v>205</v>
      </c>
      <c r="H411" s="76">
        <v>205</v>
      </c>
      <c r="I411" s="76">
        <v>205</v>
      </c>
    </row>
    <row r="412" spans="1:9" s="136" customFormat="1" x14ac:dyDescent="0.2">
      <c r="A412" s="74" t="s">
        <v>80</v>
      </c>
      <c r="B412" s="75" t="s">
        <v>367</v>
      </c>
      <c r="C412" s="75" t="s">
        <v>435</v>
      </c>
      <c r="D412" s="75" t="s">
        <v>71</v>
      </c>
      <c r="E412" s="75" t="s">
        <v>66</v>
      </c>
      <c r="F412" s="75" t="s">
        <v>81</v>
      </c>
      <c r="G412" s="76">
        <f>G413</f>
        <v>45</v>
      </c>
      <c r="H412" s="76">
        <f t="shared" ref="H412:I412" si="145">H413</f>
        <v>45</v>
      </c>
      <c r="I412" s="76">
        <f t="shared" si="145"/>
        <v>45</v>
      </c>
    </row>
    <row r="413" spans="1:9" s="136" customFormat="1" x14ac:dyDescent="0.2">
      <c r="A413" s="74" t="s">
        <v>453</v>
      </c>
      <c r="B413" s="75" t="s">
        <v>367</v>
      </c>
      <c r="C413" s="75" t="s">
        <v>435</v>
      </c>
      <c r="D413" s="75" t="s">
        <v>71</v>
      </c>
      <c r="E413" s="75" t="s">
        <v>66</v>
      </c>
      <c r="F413" s="75" t="s">
        <v>82</v>
      </c>
      <c r="G413" s="76">
        <v>45</v>
      </c>
      <c r="H413" s="76">
        <v>45</v>
      </c>
      <c r="I413" s="76">
        <v>45</v>
      </c>
    </row>
    <row r="414" spans="1:9" s="136" customFormat="1" ht="31.5" x14ac:dyDescent="0.2">
      <c r="A414" s="68" t="s">
        <v>125</v>
      </c>
      <c r="B414" s="71" t="s">
        <v>124</v>
      </c>
      <c r="C414" s="72"/>
      <c r="D414" s="72"/>
      <c r="E414" s="72"/>
      <c r="F414" s="72"/>
      <c r="G414" s="73">
        <f>G415+G425+G480</f>
        <v>448068.79225000006</v>
      </c>
      <c r="H414" s="73">
        <f t="shared" ref="H414:I414" si="146">H415+H425+H480</f>
        <v>327140.10000000003</v>
      </c>
      <c r="I414" s="73">
        <f t="shared" si="146"/>
        <v>322139.10000000003</v>
      </c>
    </row>
    <row r="415" spans="1:9" s="136" customFormat="1" x14ac:dyDescent="0.2">
      <c r="A415" s="65" t="s">
        <v>325</v>
      </c>
      <c r="B415" s="66" t="s">
        <v>124</v>
      </c>
      <c r="C415" s="66" t="s">
        <v>71</v>
      </c>
      <c r="D415" s="66" t="s">
        <v>70</v>
      </c>
      <c r="E415" s="66"/>
      <c r="F415" s="66"/>
      <c r="G415" s="67">
        <f t="shared" ref="G415:I417" si="147">G416</f>
        <v>9063.4</v>
      </c>
      <c r="H415" s="67">
        <f t="shared" si="147"/>
        <v>9063.4</v>
      </c>
      <c r="I415" s="67">
        <f t="shared" si="147"/>
        <v>9063.4</v>
      </c>
    </row>
    <row r="416" spans="1:9" s="136" customFormat="1" x14ac:dyDescent="0.2">
      <c r="A416" s="65" t="s">
        <v>335</v>
      </c>
      <c r="B416" s="66" t="s">
        <v>124</v>
      </c>
      <c r="C416" s="66" t="s">
        <v>71</v>
      </c>
      <c r="D416" s="66" t="s">
        <v>437</v>
      </c>
      <c r="E416" s="66"/>
      <c r="F416" s="66"/>
      <c r="G416" s="67">
        <f t="shared" si="147"/>
        <v>9063.4</v>
      </c>
      <c r="H416" s="67">
        <f t="shared" si="147"/>
        <v>9063.4</v>
      </c>
      <c r="I416" s="67">
        <f t="shared" si="147"/>
        <v>9063.4</v>
      </c>
    </row>
    <row r="417" spans="1:9" s="136" customFormat="1" ht="12.75" customHeight="1" x14ac:dyDescent="0.2">
      <c r="A417" s="78" t="s">
        <v>746</v>
      </c>
      <c r="B417" s="69" t="s">
        <v>124</v>
      </c>
      <c r="C417" s="69" t="s">
        <v>71</v>
      </c>
      <c r="D417" s="69" t="s">
        <v>437</v>
      </c>
      <c r="E417" s="102" t="s">
        <v>228</v>
      </c>
      <c r="F417" s="69"/>
      <c r="G417" s="70">
        <f t="shared" si="147"/>
        <v>9063.4</v>
      </c>
      <c r="H417" s="70">
        <f t="shared" si="147"/>
        <v>9063.4</v>
      </c>
      <c r="I417" s="70">
        <f t="shared" si="147"/>
        <v>9063.4</v>
      </c>
    </row>
    <row r="418" spans="1:9" s="136" customFormat="1" x14ac:dyDescent="0.2">
      <c r="A418" s="65" t="s">
        <v>233</v>
      </c>
      <c r="B418" s="66" t="s">
        <v>124</v>
      </c>
      <c r="C418" s="66" t="s">
        <v>71</v>
      </c>
      <c r="D418" s="66" t="s">
        <v>437</v>
      </c>
      <c r="E418" s="66" t="s">
        <v>642</v>
      </c>
      <c r="F418" s="66"/>
      <c r="G418" s="67">
        <f>G419+G421+G423</f>
        <v>9063.4</v>
      </c>
      <c r="H418" s="67">
        <f>H419+H421+H423</f>
        <v>9063.4</v>
      </c>
      <c r="I418" s="67">
        <f>I419+I421+I423</f>
        <v>9063.4</v>
      </c>
    </row>
    <row r="419" spans="1:9" s="136" customFormat="1" ht="36" x14ac:dyDescent="0.2">
      <c r="A419" s="74" t="s">
        <v>72</v>
      </c>
      <c r="B419" s="75" t="s">
        <v>124</v>
      </c>
      <c r="C419" s="75" t="s">
        <v>71</v>
      </c>
      <c r="D419" s="75" t="s">
        <v>437</v>
      </c>
      <c r="E419" s="75" t="s">
        <v>642</v>
      </c>
      <c r="F419" s="75" t="s">
        <v>73</v>
      </c>
      <c r="G419" s="76">
        <f>G420</f>
        <v>7800</v>
      </c>
      <c r="H419" s="76">
        <f>H420</f>
        <v>7800</v>
      </c>
      <c r="I419" s="76">
        <f>I420</f>
        <v>7800</v>
      </c>
    </row>
    <row r="420" spans="1:9" s="136" customFormat="1" x14ac:dyDescent="0.2">
      <c r="A420" s="74" t="s">
        <v>433</v>
      </c>
      <c r="B420" s="75" t="s">
        <v>124</v>
      </c>
      <c r="C420" s="75" t="s">
        <v>71</v>
      </c>
      <c r="D420" s="75" t="s">
        <v>437</v>
      </c>
      <c r="E420" s="75" t="s">
        <v>642</v>
      </c>
      <c r="F420" s="75" t="s">
        <v>434</v>
      </c>
      <c r="G420" s="76">
        <v>7800</v>
      </c>
      <c r="H420" s="76">
        <v>7800</v>
      </c>
      <c r="I420" s="76">
        <v>7800</v>
      </c>
    </row>
    <row r="421" spans="1:9" s="136" customFormat="1" x14ac:dyDescent="0.2">
      <c r="A421" s="74" t="s">
        <v>495</v>
      </c>
      <c r="B421" s="75" t="s">
        <v>124</v>
      </c>
      <c r="C421" s="75" t="s">
        <v>71</v>
      </c>
      <c r="D421" s="75" t="s">
        <v>437</v>
      </c>
      <c r="E421" s="75" t="s">
        <v>642</v>
      </c>
      <c r="F421" s="75" t="s">
        <v>77</v>
      </c>
      <c r="G421" s="76">
        <f>G422</f>
        <v>1224</v>
      </c>
      <c r="H421" s="76">
        <f>H422</f>
        <v>1224</v>
      </c>
      <c r="I421" s="76">
        <f>I422</f>
        <v>1224</v>
      </c>
    </row>
    <row r="422" spans="1:9" s="136" customFormat="1" x14ac:dyDescent="0.2">
      <c r="A422" s="74" t="s">
        <v>78</v>
      </c>
      <c r="B422" s="75" t="s">
        <v>124</v>
      </c>
      <c r="C422" s="75" t="s">
        <v>71</v>
      </c>
      <c r="D422" s="75" t="s">
        <v>437</v>
      </c>
      <c r="E422" s="75" t="s">
        <v>642</v>
      </c>
      <c r="F422" s="75" t="s">
        <v>79</v>
      </c>
      <c r="G422" s="76">
        <v>1224</v>
      </c>
      <c r="H422" s="76">
        <v>1224</v>
      </c>
      <c r="I422" s="76">
        <v>1224</v>
      </c>
    </row>
    <row r="423" spans="1:9" s="136" customFormat="1" x14ac:dyDescent="0.2">
      <c r="A423" s="74" t="s">
        <v>80</v>
      </c>
      <c r="B423" s="75" t="s">
        <v>124</v>
      </c>
      <c r="C423" s="75" t="s">
        <v>71</v>
      </c>
      <c r="D423" s="75" t="s">
        <v>437</v>
      </c>
      <c r="E423" s="75" t="s">
        <v>642</v>
      </c>
      <c r="F423" s="75" t="s">
        <v>81</v>
      </c>
      <c r="G423" s="76">
        <f>G424</f>
        <v>39.4</v>
      </c>
      <c r="H423" s="76">
        <f>H424</f>
        <v>39.4</v>
      </c>
      <c r="I423" s="76">
        <f>I424</f>
        <v>39.4</v>
      </c>
    </row>
    <row r="424" spans="1:9" s="136" customFormat="1" x14ac:dyDescent="0.2">
      <c r="A424" s="74" t="s">
        <v>453</v>
      </c>
      <c r="B424" s="75" t="s">
        <v>124</v>
      </c>
      <c r="C424" s="75" t="s">
        <v>71</v>
      </c>
      <c r="D424" s="75" t="s">
        <v>437</v>
      </c>
      <c r="E424" s="75" t="s">
        <v>642</v>
      </c>
      <c r="F424" s="75" t="s">
        <v>82</v>
      </c>
      <c r="G424" s="76">
        <v>39.4</v>
      </c>
      <c r="H424" s="76">
        <v>39.4</v>
      </c>
      <c r="I424" s="76">
        <v>39.4</v>
      </c>
    </row>
    <row r="425" spans="1:9" s="136" customFormat="1" x14ac:dyDescent="0.2">
      <c r="A425" s="65" t="s">
        <v>337</v>
      </c>
      <c r="B425" s="66" t="s">
        <v>124</v>
      </c>
      <c r="C425" s="66" t="s">
        <v>381</v>
      </c>
      <c r="D425" s="66" t="s">
        <v>70</v>
      </c>
      <c r="E425" s="66"/>
      <c r="F425" s="66"/>
      <c r="G425" s="67">
        <f>G426+G468</f>
        <v>438878.22525000002</v>
      </c>
      <c r="H425" s="67">
        <f t="shared" ref="H425:I425" si="148">H426+H468</f>
        <v>318075.7</v>
      </c>
      <c r="I425" s="67">
        <f t="shared" si="148"/>
        <v>313075.7</v>
      </c>
    </row>
    <row r="426" spans="1:9" s="136" customFormat="1" x14ac:dyDescent="0.2">
      <c r="A426" s="65" t="s">
        <v>340</v>
      </c>
      <c r="B426" s="66" t="s">
        <v>124</v>
      </c>
      <c r="C426" s="66" t="s">
        <v>381</v>
      </c>
      <c r="D426" s="66" t="s">
        <v>430</v>
      </c>
      <c r="E426" s="66"/>
      <c r="F426" s="66"/>
      <c r="G426" s="67">
        <f>G427+G461</f>
        <v>431781.52525000001</v>
      </c>
      <c r="H426" s="67">
        <f t="shared" ref="H426:I426" si="149">H427+H461</f>
        <v>310929</v>
      </c>
      <c r="I426" s="67">
        <f t="shared" si="149"/>
        <v>305929</v>
      </c>
    </row>
    <row r="427" spans="1:9" s="136" customFormat="1" ht="12" customHeight="1" x14ac:dyDescent="0.2">
      <c r="A427" s="78" t="s">
        <v>746</v>
      </c>
      <c r="B427" s="69" t="s">
        <v>124</v>
      </c>
      <c r="C427" s="69" t="s">
        <v>381</v>
      </c>
      <c r="D427" s="69" t="s">
        <v>430</v>
      </c>
      <c r="E427" s="102" t="s">
        <v>228</v>
      </c>
      <c r="F427" s="69"/>
      <c r="G427" s="70">
        <f>G428+G431+G434+G437+G440+G443+G446+G449+G452+G455+G458</f>
        <v>339929</v>
      </c>
      <c r="H427" s="70">
        <f t="shared" ref="H427:I427" si="150">H428+H431+H434+H437+H440+H443+H446+H449+H452+H455+H458</f>
        <v>302929</v>
      </c>
      <c r="I427" s="70">
        <f t="shared" si="150"/>
        <v>297929</v>
      </c>
    </row>
    <row r="428" spans="1:9" s="136" customFormat="1" x14ac:dyDescent="0.2">
      <c r="A428" s="94" t="s">
        <v>500</v>
      </c>
      <c r="B428" s="66" t="s">
        <v>124</v>
      </c>
      <c r="C428" s="66" t="s">
        <v>381</v>
      </c>
      <c r="D428" s="66" t="s">
        <v>430</v>
      </c>
      <c r="E428" s="66" t="s">
        <v>643</v>
      </c>
      <c r="F428" s="66"/>
      <c r="G428" s="67">
        <f>G429</f>
        <v>12000</v>
      </c>
      <c r="H428" s="67">
        <f t="shared" ref="H428:I429" si="151">H429</f>
        <v>7000</v>
      </c>
      <c r="I428" s="67">
        <f t="shared" si="151"/>
        <v>7000</v>
      </c>
    </row>
    <row r="429" spans="1:9" s="136" customFormat="1" x14ac:dyDescent="0.2">
      <c r="A429" s="74" t="s">
        <v>495</v>
      </c>
      <c r="B429" s="75" t="s">
        <v>124</v>
      </c>
      <c r="C429" s="75" t="s">
        <v>381</v>
      </c>
      <c r="D429" s="75" t="s">
        <v>430</v>
      </c>
      <c r="E429" s="75" t="s">
        <v>643</v>
      </c>
      <c r="F429" s="75" t="s">
        <v>77</v>
      </c>
      <c r="G429" s="76">
        <f>G430</f>
        <v>12000</v>
      </c>
      <c r="H429" s="76">
        <f t="shared" si="151"/>
        <v>7000</v>
      </c>
      <c r="I429" s="76">
        <f t="shared" si="151"/>
        <v>7000</v>
      </c>
    </row>
    <row r="430" spans="1:9" s="136" customFormat="1" x14ac:dyDescent="0.2">
      <c r="A430" s="74" t="s">
        <v>78</v>
      </c>
      <c r="B430" s="75" t="s">
        <v>124</v>
      </c>
      <c r="C430" s="75" t="s">
        <v>381</v>
      </c>
      <c r="D430" s="75" t="s">
        <v>430</v>
      </c>
      <c r="E430" s="75" t="s">
        <v>643</v>
      </c>
      <c r="F430" s="75" t="s">
        <v>79</v>
      </c>
      <c r="G430" s="76">
        <f>15000-3000</f>
        <v>12000</v>
      </c>
      <c r="H430" s="76">
        <f>15000-2000-3000-3000</f>
        <v>7000</v>
      </c>
      <c r="I430" s="76">
        <f>15000-5000-3000</f>
        <v>7000</v>
      </c>
    </row>
    <row r="431" spans="1:9" s="136" customFormat="1" x14ac:dyDescent="0.2">
      <c r="A431" s="65" t="s">
        <v>501</v>
      </c>
      <c r="B431" s="66" t="s">
        <v>124</v>
      </c>
      <c r="C431" s="66" t="s">
        <v>381</v>
      </c>
      <c r="D431" s="66" t="s">
        <v>430</v>
      </c>
      <c r="E431" s="66" t="s">
        <v>644</v>
      </c>
      <c r="F431" s="66"/>
      <c r="G431" s="67">
        <f>G432</f>
        <v>3000</v>
      </c>
      <c r="H431" s="67">
        <f t="shared" ref="H431:I432" si="152">H432</f>
        <v>3000</v>
      </c>
      <c r="I431" s="67">
        <f t="shared" si="152"/>
        <v>3000</v>
      </c>
    </row>
    <row r="432" spans="1:9" s="136" customFormat="1" x14ac:dyDescent="0.2">
      <c r="A432" s="74" t="s">
        <v>495</v>
      </c>
      <c r="B432" s="75" t="s">
        <v>124</v>
      </c>
      <c r="C432" s="75" t="s">
        <v>381</v>
      </c>
      <c r="D432" s="75" t="s">
        <v>430</v>
      </c>
      <c r="E432" s="75" t="s">
        <v>644</v>
      </c>
      <c r="F432" s="75" t="s">
        <v>77</v>
      </c>
      <c r="G432" s="76">
        <f>G433</f>
        <v>3000</v>
      </c>
      <c r="H432" s="76">
        <f t="shared" si="152"/>
        <v>3000</v>
      </c>
      <c r="I432" s="76">
        <f t="shared" si="152"/>
        <v>3000</v>
      </c>
    </row>
    <row r="433" spans="1:9" s="136" customFormat="1" x14ac:dyDescent="0.2">
      <c r="A433" s="74" t="s">
        <v>78</v>
      </c>
      <c r="B433" s="75" t="s">
        <v>124</v>
      </c>
      <c r="C433" s="75" t="s">
        <v>381</v>
      </c>
      <c r="D433" s="75" t="s">
        <v>430</v>
      </c>
      <c r="E433" s="75" t="s">
        <v>644</v>
      </c>
      <c r="F433" s="75" t="s">
        <v>79</v>
      </c>
      <c r="G433" s="76">
        <v>3000</v>
      </c>
      <c r="H433" s="76">
        <v>3000</v>
      </c>
      <c r="I433" s="76">
        <v>3000</v>
      </c>
    </row>
    <row r="434" spans="1:9" s="136" customFormat="1" x14ac:dyDescent="0.2">
      <c r="A434" s="65" t="s">
        <v>502</v>
      </c>
      <c r="B434" s="66" t="s">
        <v>124</v>
      </c>
      <c r="C434" s="66" t="s">
        <v>381</v>
      </c>
      <c r="D434" s="66" t="s">
        <v>430</v>
      </c>
      <c r="E434" s="66" t="s">
        <v>645</v>
      </c>
      <c r="F434" s="66"/>
      <c r="G434" s="87">
        <f>G435</f>
        <v>1000</v>
      </c>
      <c r="H434" s="87">
        <f t="shared" ref="H434:I435" si="153">H435</f>
        <v>1000</v>
      </c>
      <c r="I434" s="87">
        <f t="shared" si="153"/>
        <v>1000</v>
      </c>
    </row>
    <row r="435" spans="1:9" s="136" customFormat="1" x14ac:dyDescent="0.2">
      <c r="A435" s="74" t="s">
        <v>495</v>
      </c>
      <c r="B435" s="75" t="s">
        <v>124</v>
      </c>
      <c r="C435" s="75" t="s">
        <v>381</v>
      </c>
      <c r="D435" s="75" t="s">
        <v>430</v>
      </c>
      <c r="E435" s="75" t="s">
        <v>645</v>
      </c>
      <c r="F435" s="75" t="s">
        <v>77</v>
      </c>
      <c r="G435" s="88">
        <f>G436</f>
        <v>1000</v>
      </c>
      <c r="H435" s="88">
        <f t="shared" si="153"/>
        <v>1000</v>
      </c>
      <c r="I435" s="88">
        <f t="shared" si="153"/>
        <v>1000</v>
      </c>
    </row>
    <row r="436" spans="1:9" s="136" customFormat="1" x14ac:dyDescent="0.2">
      <c r="A436" s="74" t="s">
        <v>78</v>
      </c>
      <c r="B436" s="75" t="s">
        <v>124</v>
      </c>
      <c r="C436" s="75" t="s">
        <v>381</v>
      </c>
      <c r="D436" s="75" t="s">
        <v>430</v>
      </c>
      <c r="E436" s="75" t="s">
        <v>645</v>
      </c>
      <c r="F436" s="75" t="s">
        <v>79</v>
      </c>
      <c r="G436" s="88">
        <v>1000</v>
      </c>
      <c r="H436" s="88">
        <v>1000</v>
      </c>
      <c r="I436" s="88">
        <v>1000</v>
      </c>
    </row>
    <row r="437" spans="1:9" s="136" customFormat="1" x14ac:dyDescent="0.2">
      <c r="A437" s="94" t="s">
        <v>315</v>
      </c>
      <c r="B437" s="66" t="s">
        <v>124</v>
      </c>
      <c r="C437" s="66" t="s">
        <v>381</v>
      </c>
      <c r="D437" s="66" t="s">
        <v>430</v>
      </c>
      <c r="E437" s="66" t="s">
        <v>646</v>
      </c>
      <c r="F437" s="66"/>
      <c r="G437" s="67">
        <f>G438</f>
        <v>3000</v>
      </c>
      <c r="H437" s="67">
        <f t="shared" ref="H437:I438" si="154">H438</f>
        <v>3000</v>
      </c>
      <c r="I437" s="67">
        <f t="shared" si="154"/>
        <v>3000</v>
      </c>
    </row>
    <row r="438" spans="1:9" s="136" customFormat="1" x14ac:dyDescent="0.2">
      <c r="A438" s="74" t="s">
        <v>495</v>
      </c>
      <c r="B438" s="75" t="s">
        <v>124</v>
      </c>
      <c r="C438" s="75" t="s">
        <v>381</v>
      </c>
      <c r="D438" s="75" t="s">
        <v>430</v>
      </c>
      <c r="E438" s="75" t="s">
        <v>646</v>
      </c>
      <c r="F438" s="75" t="s">
        <v>77</v>
      </c>
      <c r="G438" s="76">
        <f>G439</f>
        <v>3000</v>
      </c>
      <c r="H438" s="76">
        <f t="shared" si="154"/>
        <v>3000</v>
      </c>
      <c r="I438" s="76">
        <f t="shared" si="154"/>
        <v>3000</v>
      </c>
    </row>
    <row r="439" spans="1:9" s="136" customFormat="1" x14ac:dyDescent="0.2">
      <c r="A439" s="74" t="s">
        <v>78</v>
      </c>
      <c r="B439" s="75" t="s">
        <v>124</v>
      </c>
      <c r="C439" s="75" t="s">
        <v>381</v>
      </c>
      <c r="D439" s="75" t="s">
        <v>430</v>
      </c>
      <c r="E439" s="75" t="s">
        <v>646</v>
      </c>
      <c r="F439" s="75" t="s">
        <v>79</v>
      </c>
      <c r="G439" s="76">
        <f>2000+1000</f>
        <v>3000</v>
      </c>
      <c r="H439" s="76">
        <f>2000+1000</f>
        <v>3000</v>
      </c>
      <c r="I439" s="76">
        <f>2000+1000</f>
        <v>3000</v>
      </c>
    </row>
    <row r="440" spans="1:9" s="136" customFormat="1" x14ac:dyDescent="0.2">
      <c r="A440" s="65" t="s">
        <v>316</v>
      </c>
      <c r="B440" s="66" t="s">
        <v>124</v>
      </c>
      <c r="C440" s="66" t="s">
        <v>381</v>
      </c>
      <c r="D440" s="66" t="s">
        <v>430</v>
      </c>
      <c r="E440" s="66" t="s">
        <v>647</v>
      </c>
      <c r="F440" s="66"/>
      <c r="G440" s="67">
        <f>G441</f>
        <v>2000</v>
      </c>
      <c r="H440" s="67">
        <f t="shared" ref="H440:H441" si="155">H441</f>
        <v>2000</v>
      </c>
      <c r="I440" s="67">
        <f t="shared" ref="I440:I441" si="156">I441</f>
        <v>2000</v>
      </c>
    </row>
    <row r="441" spans="1:9" s="136" customFormat="1" x14ac:dyDescent="0.2">
      <c r="A441" s="74" t="s">
        <v>495</v>
      </c>
      <c r="B441" s="75" t="s">
        <v>124</v>
      </c>
      <c r="C441" s="75" t="s">
        <v>381</v>
      </c>
      <c r="D441" s="75" t="s">
        <v>430</v>
      </c>
      <c r="E441" s="75" t="s">
        <v>647</v>
      </c>
      <c r="F441" s="75" t="s">
        <v>77</v>
      </c>
      <c r="G441" s="76">
        <f>G442</f>
        <v>2000</v>
      </c>
      <c r="H441" s="76">
        <f t="shared" si="155"/>
        <v>2000</v>
      </c>
      <c r="I441" s="76">
        <f t="shared" si="156"/>
        <v>2000</v>
      </c>
    </row>
    <row r="442" spans="1:9" s="136" customFormat="1" x14ac:dyDescent="0.2">
      <c r="A442" s="74" t="s">
        <v>78</v>
      </c>
      <c r="B442" s="75" t="s">
        <v>124</v>
      </c>
      <c r="C442" s="75" t="s">
        <v>381</v>
      </c>
      <c r="D442" s="75" t="s">
        <v>430</v>
      </c>
      <c r="E442" s="75" t="s">
        <v>647</v>
      </c>
      <c r="F442" s="75" t="s">
        <v>79</v>
      </c>
      <c r="G442" s="76">
        <v>2000</v>
      </c>
      <c r="H442" s="76">
        <v>2000</v>
      </c>
      <c r="I442" s="76">
        <v>2000</v>
      </c>
    </row>
    <row r="443" spans="1:9" s="136" customFormat="1" ht="24" x14ac:dyDescent="0.2">
      <c r="A443" s="94" t="s">
        <v>306</v>
      </c>
      <c r="B443" s="66" t="s">
        <v>124</v>
      </c>
      <c r="C443" s="66" t="s">
        <v>381</v>
      </c>
      <c r="D443" s="66" t="s">
        <v>430</v>
      </c>
      <c r="E443" s="66" t="s">
        <v>648</v>
      </c>
      <c r="F443" s="66"/>
      <c r="G443" s="67">
        <f>G444</f>
        <v>2000</v>
      </c>
      <c r="H443" s="67">
        <f t="shared" ref="H443:H444" si="157">H444</f>
        <v>2000</v>
      </c>
      <c r="I443" s="67">
        <f t="shared" ref="I443:I444" si="158">I444</f>
        <v>2000</v>
      </c>
    </row>
    <row r="444" spans="1:9" s="136" customFormat="1" x14ac:dyDescent="0.2">
      <c r="A444" s="74" t="s">
        <v>495</v>
      </c>
      <c r="B444" s="75" t="s">
        <v>124</v>
      </c>
      <c r="C444" s="75" t="s">
        <v>381</v>
      </c>
      <c r="D444" s="75" t="s">
        <v>430</v>
      </c>
      <c r="E444" s="75" t="s">
        <v>648</v>
      </c>
      <c r="F444" s="75" t="s">
        <v>77</v>
      </c>
      <c r="G444" s="76">
        <f>G445</f>
        <v>2000</v>
      </c>
      <c r="H444" s="76">
        <f t="shared" si="157"/>
        <v>2000</v>
      </c>
      <c r="I444" s="76">
        <f t="shared" si="158"/>
        <v>2000</v>
      </c>
    </row>
    <row r="445" spans="1:9" s="136" customFormat="1" x14ac:dyDescent="0.2">
      <c r="A445" s="74" t="s">
        <v>78</v>
      </c>
      <c r="B445" s="75" t="s">
        <v>124</v>
      </c>
      <c r="C445" s="75" t="s">
        <v>381</v>
      </c>
      <c r="D445" s="75" t="s">
        <v>430</v>
      </c>
      <c r="E445" s="75" t="s">
        <v>648</v>
      </c>
      <c r="F445" s="75" t="s">
        <v>79</v>
      </c>
      <c r="G445" s="76">
        <v>2000</v>
      </c>
      <c r="H445" s="76">
        <v>2000</v>
      </c>
      <c r="I445" s="76">
        <v>2000</v>
      </c>
    </row>
    <row r="446" spans="1:9" s="136" customFormat="1" x14ac:dyDescent="0.2">
      <c r="A446" s="94" t="s">
        <v>307</v>
      </c>
      <c r="B446" s="66" t="s">
        <v>124</v>
      </c>
      <c r="C446" s="66" t="s">
        <v>381</v>
      </c>
      <c r="D446" s="66" t="s">
        <v>430</v>
      </c>
      <c r="E446" s="103" t="s">
        <v>649</v>
      </c>
      <c r="F446" s="103"/>
      <c r="G446" s="67">
        <f>G447</f>
        <v>1500</v>
      </c>
      <c r="H446" s="67">
        <f t="shared" ref="H446:H447" si="159">H447</f>
        <v>2000</v>
      </c>
      <c r="I446" s="67">
        <f t="shared" ref="I446:I447" si="160">I447</f>
        <v>2000</v>
      </c>
    </row>
    <row r="447" spans="1:9" s="136" customFormat="1" x14ac:dyDescent="0.2">
      <c r="A447" s="74" t="s">
        <v>495</v>
      </c>
      <c r="B447" s="75" t="s">
        <v>124</v>
      </c>
      <c r="C447" s="75" t="s">
        <v>381</v>
      </c>
      <c r="D447" s="75" t="s">
        <v>430</v>
      </c>
      <c r="E447" s="90" t="s">
        <v>649</v>
      </c>
      <c r="F447" s="75" t="s">
        <v>77</v>
      </c>
      <c r="G447" s="76">
        <f>G448</f>
        <v>1500</v>
      </c>
      <c r="H447" s="76">
        <f t="shared" si="159"/>
        <v>2000</v>
      </c>
      <c r="I447" s="76">
        <f t="shared" si="160"/>
        <v>2000</v>
      </c>
    </row>
    <row r="448" spans="1:9" s="136" customFormat="1" x14ac:dyDescent="0.2">
      <c r="A448" s="74" t="s">
        <v>78</v>
      </c>
      <c r="B448" s="75" t="s">
        <v>124</v>
      </c>
      <c r="C448" s="75" t="s">
        <v>381</v>
      </c>
      <c r="D448" s="75" t="s">
        <v>430</v>
      </c>
      <c r="E448" s="90" t="s">
        <v>649</v>
      </c>
      <c r="F448" s="75" t="s">
        <v>79</v>
      </c>
      <c r="G448" s="76">
        <f>2000-500</f>
        <v>1500</v>
      </c>
      <c r="H448" s="76">
        <v>2000</v>
      </c>
      <c r="I448" s="76">
        <v>2000</v>
      </c>
    </row>
    <row r="449" spans="1:9" s="136" customFormat="1" x14ac:dyDescent="0.2">
      <c r="A449" s="65" t="s">
        <v>217</v>
      </c>
      <c r="B449" s="66" t="s">
        <v>124</v>
      </c>
      <c r="C449" s="66" t="s">
        <v>381</v>
      </c>
      <c r="D449" s="66" t="s">
        <v>430</v>
      </c>
      <c r="E449" s="66" t="s">
        <v>650</v>
      </c>
      <c r="F449" s="66"/>
      <c r="G449" s="67">
        <f>G450</f>
        <v>85000</v>
      </c>
      <c r="H449" s="67">
        <f t="shared" ref="H449:I450" si="161">H450</f>
        <v>70000</v>
      </c>
      <c r="I449" s="67">
        <f t="shared" si="161"/>
        <v>65000</v>
      </c>
    </row>
    <row r="450" spans="1:9" s="136" customFormat="1" x14ac:dyDescent="0.2">
      <c r="A450" s="74" t="s">
        <v>495</v>
      </c>
      <c r="B450" s="75" t="s">
        <v>124</v>
      </c>
      <c r="C450" s="75" t="s">
        <v>381</v>
      </c>
      <c r="D450" s="75" t="s">
        <v>430</v>
      </c>
      <c r="E450" s="75" t="s">
        <v>650</v>
      </c>
      <c r="F450" s="75" t="s">
        <v>77</v>
      </c>
      <c r="G450" s="76">
        <f>G451</f>
        <v>85000</v>
      </c>
      <c r="H450" s="76">
        <f t="shared" si="161"/>
        <v>70000</v>
      </c>
      <c r="I450" s="76">
        <f t="shared" si="161"/>
        <v>65000</v>
      </c>
    </row>
    <row r="451" spans="1:9" s="136" customFormat="1" x14ac:dyDescent="0.2">
      <c r="A451" s="74" t="s">
        <v>78</v>
      </c>
      <c r="B451" s="75" t="s">
        <v>124</v>
      </c>
      <c r="C451" s="75" t="s">
        <v>381</v>
      </c>
      <c r="D451" s="75" t="s">
        <v>430</v>
      </c>
      <c r="E451" s="75" t="s">
        <v>650</v>
      </c>
      <c r="F451" s="75" t="s">
        <v>79</v>
      </c>
      <c r="G451" s="76">
        <v>85000</v>
      </c>
      <c r="H451" s="76">
        <f>85000-15000</f>
        <v>70000</v>
      </c>
      <c r="I451" s="76">
        <f>85000-20000</f>
        <v>65000</v>
      </c>
    </row>
    <row r="452" spans="1:9" s="136" customFormat="1" x14ac:dyDescent="0.2">
      <c r="A452" s="65" t="s">
        <v>308</v>
      </c>
      <c r="B452" s="66" t="s">
        <v>124</v>
      </c>
      <c r="C452" s="66" t="s">
        <v>381</v>
      </c>
      <c r="D452" s="66" t="s">
        <v>430</v>
      </c>
      <c r="E452" s="66" t="s">
        <v>651</v>
      </c>
      <c r="F452" s="66"/>
      <c r="G452" s="67">
        <f>G453</f>
        <v>2500</v>
      </c>
      <c r="H452" s="87">
        <f t="shared" ref="H452:I453" si="162">H453</f>
        <v>0</v>
      </c>
      <c r="I452" s="87">
        <f t="shared" si="162"/>
        <v>0</v>
      </c>
    </row>
    <row r="453" spans="1:9" s="136" customFormat="1" x14ac:dyDescent="0.2">
      <c r="A453" s="74" t="s">
        <v>495</v>
      </c>
      <c r="B453" s="75" t="s">
        <v>124</v>
      </c>
      <c r="C453" s="75" t="s">
        <v>381</v>
      </c>
      <c r="D453" s="75" t="s">
        <v>430</v>
      </c>
      <c r="E453" s="75" t="s">
        <v>651</v>
      </c>
      <c r="F453" s="75" t="s">
        <v>77</v>
      </c>
      <c r="G453" s="76">
        <f>G454</f>
        <v>2500</v>
      </c>
      <c r="H453" s="88">
        <f t="shared" si="162"/>
        <v>0</v>
      </c>
      <c r="I453" s="88">
        <f t="shared" si="162"/>
        <v>0</v>
      </c>
    </row>
    <row r="454" spans="1:9" s="136" customFormat="1" x14ac:dyDescent="0.2">
      <c r="A454" s="74" t="s">
        <v>78</v>
      </c>
      <c r="B454" s="75" t="s">
        <v>124</v>
      </c>
      <c r="C454" s="75" t="s">
        <v>381</v>
      </c>
      <c r="D454" s="75" t="s">
        <v>430</v>
      </c>
      <c r="E454" s="75" t="s">
        <v>651</v>
      </c>
      <c r="F454" s="75" t="s">
        <v>79</v>
      </c>
      <c r="G454" s="76">
        <f>2000+500</f>
        <v>2500</v>
      </c>
      <c r="H454" s="88">
        <v>0</v>
      </c>
      <c r="I454" s="88">
        <v>0</v>
      </c>
    </row>
    <row r="455" spans="1:9" s="136" customFormat="1" ht="24" x14ac:dyDescent="0.2">
      <c r="A455" s="65" t="s">
        <v>234</v>
      </c>
      <c r="B455" s="66" t="s">
        <v>124</v>
      </c>
      <c r="C455" s="66" t="s">
        <v>381</v>
      </c>
      <c r="D455" s="66" t="s">
        <v>430</v>
      </c>
      <c r="E455" s="66" t="s">
        <v>652</v>
      </c>
      <c r="F455" s="66"/>
      <c r="G455" s="67">
        <f>G456</f>
        <v>215929</v>
      </c>
      <c r="H455" s="67">
        <f t="shared" ref="H455:I456" si="163">H456</f>
        <v>205929</v>
      </c>
      <c r="I455" s="67">
        <f t="shared" si="163"/>
        <v>205929</v>
      </c>
    </row>
    <row r="456" spans="1:9" s="136" customFormat="1" x14ac:dyDescent="0.2">
      <c r="A456" s="74" t="s">
        <v>94</v>
      </c>
      <c r="B456" s="75" t="s">
        <v>124</v>
      </c>
      <c r="C456" s="75" t="s">
        <v>381</v>
      </c>
      <c r="D456" s="75" t="s">
        <v>430</v>
      </c>
      <c r="E456" s="75" t="s">
        <v>652</v>
      </c>
      <c r="F456" s="75" t="s">
        <v>366</v>
      </c>
      <c r="G456" s="76">
        <f>G457</f>
        <v>215929</v>
      </c>
      <c r="H456" s="76">
        <f t="shared" si="163"/>
        <v>205929</v>
      </c>
      <c r="I456" s="76">
        <f t="shared" si="163"/>
        <v>205929</v>
      </c>
    </row>
    <row r="457" spans="1:9" s="136" customFormat="1" x14ac:dyDescent="0.2">
      <c r="A457" s="74" t="s">
        <v>95</v>
      </c>
      <c r="B457" s="75" t="s">
        <v>124</v>
      </c>
      <c r="C457" s="75" t="s">
        <v>381</v>
      </c>
      <c r="D457" s="75" t="s">
        <v>430</v>
      </c>
      <c r="E457" s="75" t="s">
        <v>652</v>
      </c>
      <c r="F457" s="75" t="s">
        <v>376</v>
      </c>
      <c r="G457" s="76">
        <f>205280+649+10000</f>
        <v>215929</v>
      </c>
      <c r="H457" s="76">
        <f>205280+649-10000+10000</f>
        <v>205929</v>
      </c>
      <c r="I457" s="76">
        <f>205280+649-10000+10000</f>
        <v>205929</v>
      </c>
    </row>
    <row r="458" spans="1:9" s="136" customFormat="1" x14ac:dyDescent="0.2">
      <c r="A458" s="65" t="s">
        <v>224</v>
      </c>
      <c r="B458" s="66" t="s">
        <v>124</v>
      </c>
      <c r="C458" s="66" t="s">
        <v>381</v>
      </c>
      <c r="D458" s="66" t="s">
        <v>430</v>
      </c>
      <c r="E458" s="66" t="s">
        <v>499</v>
      </c>
      <c r="F458" s="66"/>
      <c r="G458" s="87">
        <f>G459</f>
        <v>12000</v>
      </c>
      <c r="H458" s="87">
        <f t="shared" ref="H458:I459" si="164">H459</f>
        <v>7000</v>
      </c>
      <c r="I458" s="87">
        <f t="shared" si="164"/>
        <v>7000</v>
      </c>
    </row>
    <row r="459" spans="1:9" s="136" customFormat="1" x14ac:dyDescent="0.2">
      <c r="A459" s="74" t="s">
        <v>495</v>
      </c>
      <c r="B459" s="75" t="s">
        <v>124</v>
      </c>
      <c r="C459" s="75" t="s">
        <v>381</v>
      </c>
      <c r="D459" s="75" t="s">
        <v>430</v>
      </c>
      <c r="E459" s="75" t="s">
        <v>499</v>
      </c>
      <c r="F459" s="75" t="s">
        <v>77</v>
      </c>
      <c r="G459" s="88">
        <f>G460</f>
        <v>12000</v>
      </c>
      <c r="H459" s="88">
        <f t="shared" si="164"/>
        <v>7000</v>
      </c>
      <c r="I459" s="88">
        <f t="shared" si="164"/>
        <v>7000</v>
      </c>
    </row>
    <row r="460" spans="1:9" s="136" customFormat="1" x14ac:dyDescent="0.2">
      <c r="A460" s="74" t="s">
        <v>78</v>
      </c>
      <c r="B460" s="75" t="s">
        <v>124</v>
      </c>
      <c r="C460" s="75" t="s">
        <v>381</v>
      </c>
      <c r="D460" s="75" t="s">
        <v>430</v>
      </c>
      <c r="E460" s="75" t="s">
        <v>499</v>
      </c>
      <c r="F460" s="75" t="s">
        <v>79</v>
      </c>
      <c r="G460" s="88">
        <v>12000</v>
      </c>
      <c r="H460" s="88">
        <f>12000-5000</f>
        <v>7000</v>
      </c>
      <c r="I460" s="88">
        <f>12000-5000</f>
        <v>7000</v>
      </c>
    </row>
    <row r="461" spans="1:9" s="136" customFormat="1" ht="27" x14ac:dyDescent="0.2">
      <c r="A461" s="78" t="s">
        <v>503</v>
      </c>
      <c r="B461" s="69" t="s">
        <v>124</v>
      </c>
      <c r="C461" s="69" t="s">
        <v>381</v>
      </c>
      <c r="D461" s="69" t="s">
        <v>430</v>
      </c>
      <c r="E461" s="102" t="s">
        <v>442</v>
      </c>
      <c r="F461" s="69"/>
      <c r="G461" s="114">
        <f>G462+G465</f>
        <v>91852.525250000006</v>
      </c>
      <c r="H461" s="114">
        <f t="shared" ref="H461:I461" si="165">H462+H465</f>
        <v>8000</v>
      </c>
      <c r="I461" s="114">
        <f t="shared" si="165"/>
        <v>8000</v>
      </c>
    </row>
    <row r="462" spans="1:9" s="136" customFormat="1" x14ac:dyDescent="0.2">
      <c r="A462" s="65" t="s">
        <v>523</v>
      </c>
      <c r="B462" s="66" t="s">
        <v>124</v>
      </c>
      <c r="C462" s="66" t="s">
        <v>381</v>
      </c>
      <c r="D462" s="66" t="s">
        <v>430</v>
      </c>
      <c r="E462" s="95" t="s">
        <v>524</v>
      </c>
      <c r="F462" s="66"/>
      <c r="G462" s="88">
        <f>G463</f>
        <v>83852.525250000006</v>
      </c>
      <c r="H462" s="88">
        <f t="shared" ref="H462:I463" si="166">H463</f>
        <v>0</v>
      </c>
      <c r="I462" s="88">
        <f t="shared" si="166"/>
        <v>0</v>
      </c>
    </row>
    <row r="463" spans="1:9" s="136" customFormat="1" x14ac:dyDescent="0.2">
      <c r="A463" s="74" t="s">
        <v>495</v>
      </c>
      <c r="B463" s="75" t="s">
        <v>124</v>
      </c>
      <c r="C463" s="75" t="s">
        <v>381</v>
      </c>
      <c r="D463" s="75" t="s">
        <v>430</v>
      </c>
      <c r="E463" s="85" t="s">
        <v>524</v>
      </c>
      <c r="F463" s="75" t="s">
        <v>77</v>
      </c>
      <c r="G463" s="88">
        <f>G464</f>
        <v>83852.525250000006</v>
      </c>
      <c r="H463" s="88">
        <f t="shared" si="166"/>
        <v>0</v>
      </c>
      <c r="I463" s="88">
        <f t="shared" si="166"/>
        <v>0</v>
      </c>
    </row>
    <row r="464" spans="1:9" s="136" customFormat="1" x14ac:dyDescent="0.2">
      <c r="A464" s="74" t="s">
        <v>78</v>
      </c>
      <c r="B464" s="75" t="s">
        <v>124</v>
      </c>
      <c r="C464" s="75" t="s">
        <v>381</v>
      </c>
      <c r="D464" s="75" t="s">
        <v>430</v>
      </c>
      <c r="E464" s="85" t="s">
        <v>524</v>
      </c>
      <c r="F464" s="75" t="s">
        <v>79</v>
      </c>
      <c r="G464" s="88">
        <v>83852.525250000006</v>
      </c>
      <c r="H464" s="88">
        <v>0</v>
      </c>
      <c r="I464" s="88">
        <v>0</v>
      </c>
    </row>
    <row r="465" spans="1:9" s="136" customFormat="1" x14ac:dyDescent="0.2">
      <c r="A465" s="65" t="s">
        <v>43</v>
      </c>
      <c r="B465" s="66" t="s">
        <v>124</v>
      </c>
      <c r="C465" s="66" t="s">
        <v>381</v>
      </c>
      <c r="D465" s="66" t="s">
        <v>430</v>
      </c>
      <c r="E465" s="95" t="s">
        <v>498</v>
      </c>
      <c r="F465" s="66"/>
      <c r="G465" s="87">
        <f>G466</f>
        <v>8000</v>
      </c>
      <c r="H465" s="87">
        <f t="shared" ref="H465:I466" si="167">H466</f>
        <v>8000</v>
      </c>
      <c r="I465" s="87">
        <f t="shared" si="167"/>
        <v>8000</v>
      </c>
    </row>
    <row r="466" spans="1:9" s="136" customFormat="1" x14ac:dyDescent="0.2">
      <c r="A466" s="74" t="s">
        <v>495</v>
      </c>
      <c r="B466" s="75" t="s">
        <v>124</v>
      </c>
      <c r="C466" s="75" t="s">
        <v>381</v>
      </c>
      <c r="D466" s="75" t="s">
        <v>430</v>
      </c>
      <c r="E466" s="85" t="s">
        <v>498</v>
      </c>
      <c r="F466" s="75" t="s">
        <v>77</v>
      </c>
      <c r="G466" s="88">
        <f>G467</f>
        <v>8000</v>
      </c>
      <c r="H466" s="88">
        <f t="shared" si="167"/>
        <v>8000</v>
      </c>
      <c r="I466" s="88">
        <f t="shared" si="167"/>
        <v>8000</v>
      </c>
    </row>
    <row r="467" spans="1:9" s="136" customFormat="1" x14ac:dyDescent="0.2">
      <c r="A467" s="74" t="s">
        <v>78</v>
      </c>
      <c r="B467" s="75" t="s">
        <v>124</v>
      </c>
      <c r="C467" s="75" t="s">
        <v>381</v>
      </c>
      <c r="D467" s="75" t="s">
        <v>430</v>
      </c>
      <c r="E467" s="85" t="s">
        <v>498</v>
      </c>
      <c r="F467" s="75" t="s">
        <v>79</v>
      </c>
      <c r="G467" s="88">
        <v>8000</v>
      </c>
      <c r="H467" s="88">
        <v>8000</v>
      </c>
      <c r="I467" s="88">
        <v>8000</v>
      </c>
    </row>
    <row r="468" spans="1:9" s="136" customFormat="1" x14ac:dyDescent="0.2">
      <c r="A468" s="65" t="s">
        <v>341</v>
      </c>
      <c r="B468" s="66" t="s">
        <v>124</v>
      </c>
      <c r="C468" s="66" t="s">
        <v>381</v>
      </c>
      <c r="D468" s="66" t="s">
        <v>381</v>
      </c>
      <c r="E468" s="66"/>
      <c r="F468" s="66"/>
      <c r="G468" s="67">
        <f t="shared" ref="G468:I470" si="168">G469</f>
        <v>7096.7</v>
      </c>
      <c r="H468" s="67">
        <f t="shared" si="168"/>
        <v>7146.7</v>
      </c>
      <c r="I468" s="67">
        <f t="shared" si="168"/>
        <v>7146.7</v>
      </c>
    </row>
    <row r="469" spans="1:9" s="136" customFormat="1" ht="13.5" customHeight="1" x14ac:dyDescent="0.2">
      <c r="A469" s="78" t="s">
        <v>746</v>
      </c>
      <c r="B469" s="69" t="s">
        <v>124</v>
      </c>
      <c r="C469" s="69" t="s">
        <v>381</v>
      </c>
      <c r="D469" s="69" t="s">
        <v>381</v>
      </c>
      <c r="E469" s="69" t="s">
        <v>228</v>
      </c>
      <c r="F469" s="69"/>
      <c r="G469" s="70">
        <f t="shared" si="168"/>
        <v>7096.7</v>
      </c>
      <c r="H469" s="70">
        <f t="shared" si="168"/>
        <v>7146.7</v>
      </c>
      <c r="I469" s="70">
        <f t="shared" si="168"/>
        <v>7146.7</v>
      </c>
    </row>
    <row r="470" spans="1:9" s="136" customFormat="1" x14ac:dyDescent="0.2">
      <c r="A470" s="82" t="s">
        <v>310</v>
      </c>
      <c r="B470" s="66" t="s">
        <v>124</v>
      </c>
      <c r="C470" s="66" t="s">
        <v>381</v>
      </c>
      <c r="D470" s="66" t="s">
        <v>381</v>
      </c>
      <c r="E470" s="66" t="s">
        <v>228</v>
      </c>
      <c r="F470" s="66"/>
      <c r="G470" s="67">
        <f t="shared" si="168"/>
        <v>7096.7</v>
      </c>
      <c r="H470" s="67">
        <f t="shared" si="168"/>
        <v>7146.7</v>
      </c>
      <c r="I470" s="67">
        <f t="shared" si="168"/>
        <v>7146.7</v>
      </c>
    </row>
    <row r="471" spans="1:9" s="136" customFormat="1" ht="24" x14ac:dyDescent="0.2">
      <c r="A471" s="79" t="s">
        <v>368</v>
      </c>
      <c r="B471" s="80" t="s">
        <v>124</v>
      </c>
      <c r="C471" s="80" t="s">
        <v>381</v>
      </c>
      <c r="D471" s="80" t="s">
        <v>381</v>
      </c>
      <c r="E471" s="80" t="s">
        <v>228</v>
      </c>
      <c r="F471" s="80"/>
      <c r="G471" s="81">
        <f>G472+G475</f>
        <v>7096.7</v>
      </c>
      <c r="H471" s="81">
        <f>H472+H475</f>
        <v>7146.7</v>
      </c>
      <c r="I471" s="81">
        <f>I472+I475</f>
        <v>7146.7</v>
      </c>
    </row>
    <row r="472" spans="1:9" s="136" customFormat="1" x14ac:dyDescent="0.2">
      <c r="A472" s="82" t="s">
        <v>351</v>
      </c>
      <c r="B472" s="66" t="s">
        <v>124</v>
      </c>
      <c r="C472" s="66" t="s">
        <v>381</v>
      </c>
      <c r="D472" s="66" t="s">
        <v>381</v>
      </c>
      <c r="E472" s="66" t="s">
        <v>311</v>
      </c>
      <c r="F472" s="66"/>
      <c r="G472" s="67">
        <f t="shared" ref="G472:I473" si="169">G473</f>
        <v>6878.7</v>
      </c>
      <c r="H472" s="67">
        <f t="shared" si="169"/>
        <v>6878.7</v>
      </c>
      <c r="I472" s="67">
        <f t="shared" si="169"/>
        <v>6878.7</v>
      </c>
    </row>
    <row r="473" spans="1:9" s="136" customFormat="1" ht="36" x14ac:dyDescent="0.2">
      <c r="A473" s="74" t="s">
        <v>72</v>
      </c>
      <c r="B473" s="75" t="s">
        <v>124</v>
      </c>
      <c r="C473" s="75" t="s">
        <v>381</v>
      </c>
      <c r="D473" s="75" t="s">
        <v>381</v>
      </c>
      <c r="E473" s="75" t="s">
        <v>311</v>
      </c>
      <c r="F473" s="75" t="s">
        <v>73</v>
      </c>
      <c r="G473" s="76">
        <f t="shared" si="169"/>
        <v>6878.7</v>
      </c>
      <c r="H473" s="76">
        <f t="shared" si="169"/>
        <v>6878.7</v>
      </c>
      <c r="I473" s="76">
        <f t="shared" si="169"/>
        <v>6878.7</v>
      </c>
    </row>
    <row r="474" spans="1:9" s="136" customFormat="1" x14ac:dyDescent="0.2">
      <c r="A474" s="74" t="s">
        <v>74</v>
      </c>
      <c r="B474" s="75" t="s">
        <v>124</v>
      </c>
      <c r="C474" s="75" t="s">
        <v>381</v>
      </c>
      <c r="D474" s="75" t="s">
        <v>381</v>
      </c>
      <c r="E474" s="75" t="s">
        <v>311</v>
      </c>
      <c r="F474" s="75" t="s">
        <v>75</v>
      </c>
      <c r="G474" s="76">
        <f>5275.5+10+1593.2</f>
        <v>6878.7</v>
      </c>
      <c r="H474" s="76">
        <f>5275.5+10+1593.2</f>
        <v>6878.7</v>
      </c>
      <c r="I474" s="76">
        <f>5275.5+10+1593.2</f>
        <v>6878.7</v>
      </c>
    </row>
    <row r="475" spans="1:9" s="136" customFormat="1" x14ac:dyDescent="0.2">
      <c r="A475" s="65" t="s">
        <v>76</v>
      </c>
      <c r="B475" s="66" t="s">
        <v>124</v>
      </c>
      <c r="C475" s="66" t="s">
        <v>381</v>
      </c>
      <c r="D475" s="66" t="s">
        <v>381</v>
      </c>
      <c r="E475" s="66" t="s">
        <v>312</v>
      </c>
      <c r="F475" s="66"/>
      <c r="G475" s="67">
        <f>G476+G478</f>
        <v>218</v>
      </c>
      <c r="H475" s="67">
        <f>H476+H478</f>
        <v>268</v>
      </c>
      <c r="I475" s="67">
        <f>I476+I478</f>
        <v>268</v>
      </c>
    </row>
    <row r="476" spans="1:9" s="136" customFormat="1" x14ac:dyDescent="0.2">
      <c r="A476" s="74" t="s">
        <v>495</v>
      </c>
      <c r="B476" s="75" t="s">
        <v>124</v>
      </c>
      <c r="C476" s="75" t="s">
        <v>381</v>
      </c>
      <c r="D476" s="75" t="s">
        <v>381</v>
      </c>
      <c r="E476" s="75" t="s">
        <v>312</v>
      </c>
      <c r="F476" s="75" t="s">
        <v>77</v>
      </c>
      <c r="G476" s="76">
        <f>G477</f>
        <v>215</v>
      </c>
      <c r="H476" s="76">
        <f>H477</f>
        <v>265</v>
      </c>
      <c r="I476" s="76">
        <f>I477</f>
        <v>265</v>
      </c>
    </row>
    <row r="477" spans="1:9" s="139" customFormat="1" x14ac:dyDescent="0.2">
      <c r="A477" s="74" t="s">
        <v>78</v>
      </c>
      <c r="B477" s="75" t="s">
        <v>124</v>
      </c>
      <c r="C477" s="75" t="s">
        <v>381</v>
      </c>
      <c r="D477" s="75" t="s">
        <v>381</v>
      </c>
      <c r="E477" s="75" t="s">
        <v>312</v>
      </c>
      <c r="F477" s="75" t="s">
        <v>79</v>
      </c>
      <c r="G477" s="76">
        <v>215</v>
      </c>
      <c r="H477" s="76">
        <f>215+50</f>
        <v>265</v>
      </c>
      <c r="I477" s="76">
        <f>215+50</f>
        <v>265</v>
      </c>
    </row>
    <row r="478" spans="1:9" s="139" customFormat="1" x14ac:dyDescent="0.2">
      <c r="A478" s="74" t="s">
        <v>80</v>
      </c>
      <c r="B478" s="75" t="s">
        <v>124</v>
      </c>
      <c r="C478" s="75" t="s">
        <v>381</v>
      </c>
      <c r="D478" s="75" t="s">
        <v>381</v>
      </c>
      <c r="E478" s="75" t="s">
        <v>312</v>
      </c>
      <c r="F478" s="75" t="s">
        <v>81</v>
      </c>
      <c r="G478" s="76">
        <f>G479</f>
        <v>3</v>
      </c>
      <c r="H478" s="76">
        <f>H479</f>
        <v>3</v>
      </c>
      <c r="I478" s="76">
        <f>I479</f>
        <v>3</v>
      </c>
    </row>
    <row r="479" spans="1:9" s="139" customFormat="1" x14ac:dyDescent="0.2">
      <c r="A479" s="74" t="s">
        <v>453</v>
      </c>
      <c r="B479" s="75" t="s">
        <v>124</v>
      </c>
      <c r="C479" s="75" t="s">
        <v>381</v>
      </c>
      <c r="D479" s="75" t="s">
        <v>381</v>
      </c>
      <c r="E479" s="75" t="s">
        <v>312</v>
      </c>
      <c r="F479" s="75" t="s">
        <v>82</v>
      </c>
      <c r="G479" s="76">
        <v>3</v>
      </c>
      <c r="H479" s="76">
        <v>3</v>
      </c>
      <c r="I479" s="76">
        <v>3</v>
      </c>
    </row>
    <row r="480" spans="1:9" s="139" customFormat="1" x14ac:dyDescent="0.2">
      <c r="A480" s="65" t="s">
        <v>355</v>
      </c>
      <c r="B480" s="66" t="s">
        <v>124</v>
      </c>
      <c r="C480" s="66" t="s">
        <v>435</v>
      </c>
      <c r="D480" s="66" t="s">
        <v>70</v>
      </c>
      <c r="E480" s="66"/>
      <c r="F480" s="66"/>
      <c r="G480" s="67">
        <f>G481</f>
        <v>127.167</v>
      </c>
      <c r="H480" s="67">
        <f t="shared" ref="H480:I481" si="170">H481</f>
        <v>1</v>
      </c>
      <c r="I480" s="87">
        <f t="shared" si="170"/>
        <v>0</v>
      </c>
    </row>
    <row r="481" spans="1:9" s="139" customFormat="1" x14ac:dyDescent="0.2">
      <c r="A481" s="65" t="s">
        <v>415</v>
      </c>
      <c r="B481" s="66" t="s">
        <v>124</v>
      </c>
      <c r="C481" s="66" t="s">
        <v>435</v>
      </c>
      <c r="D481" s="66" t="s">
        <v>71</v>
      </c>
      <c r="E481" s="66"/>
      <c r="F481" s="66"/>
      <c r="G481" s="67">
        <f>G482</f>
        <v>127.167</v>
      </c>
      <c r="H481" s="67">
        <f t="shared" si="170"/>
        <v>1</v>
      </c>
      <c r="I481" s="87">
        <f t="shared" si="170"/>
        <v>0</v>
      </c>
    </row>
    <row r="482" spans="1:9" s="139" customFormat="1" ht="13.5" customHeight="1" x14ac:dyDescent="0.2">
      <c r="A482" s="78" t="s">
        <v>746</v>
      </c>
      <c r="B482" s="69" t="s">
        <v>124</v>
      </c>
      <c r="C482" s="69" t="s">
        <v>435</v>
      </c>
      <c r="D482" s="69" t="s">
        <v>71</v>
      </c>
      <c r="E482" s="102" t="s">
        <v>228</v>
      </c>
      <c r="F482" s="69"/>
      <c r="G482" s="70">
        <f>G483+G486</f>
        <v>127.167</v>
      </c>
      <c r="H482" s="70">
        <f t="shared" ref="H482:I482" si="171">H483+H486</f>
        <v>1</v>
      </c>
      <c r="I482" s="114">
        <f t="shared" si="171"/>
        <v>0</v>
      </c>
    </row>
    <row r="483" spans="1:9" s="77" customFormat="1" x14ac:dyDescent="0.2">
      <c r="A483" s="65" t="s">
        <v>519</v>
      </c>
      <c r="B483" s="66" t="s">
        <v>124</v>
      </c>
      <c r="C483" s="66" t="s">
        <v>435</v>
      </c>
      <c r="D483" s="66" t="s">
        <v>71</v>
      </c>
      <c r="E483" s="66" t="s">
        <v>520</v>
      </c>
      <c r="F483" s="66"/>
      <c r="G483" s="87">
        <f>G484</f>
        <v>126.667</v>
      </c>
      <c r="H483" s="87">
        <f t="shared" ref="H483:I484" si="172">H484</f>
        <v>0</v>
      </c>
      <c r="I483" s="87">
        <f t="shared" si="172"/>
        <v>0</v>
      </c>
    </row>
    <row r="484" spans="1:9" s="136" customFormat="1" x14ac:dyDescent="0.2">
      <c r="A484" s="74" t="s">
        <v>495</v>
      </c>
      <c r="B484" s="75" t="s">
        <v>124</v>
      </c>
      <c r="C484" s="75" t="s">
        <v>435</v>
      </c>
      <c r="D484" s="75" t="s">
        <v>71</v>
      </c>
      <c r="E484" s="75" t="s">
        <v>520</v>
      </c>
      <c r="F484" s="75" t="s">
        <v>77</v>
      </c>
      <c r="G484" s="88">
        <f>G485</f>
        <v>126.667</v>
      </c>
      <c r="H484" s="88">
        <f t="shared" si="172"/>
        <v>0</v>
      </c>
      <c r="I484" s="88">
        <f t="shared" si="172"/>
        <v>0</v>
      </c>
    </row>
    <row r="485" spans="1:9" s="136" customFormat="1" x14ac:dyDescent="0.2">
      <c r="A485" s="74" t="s">
        <v>78</v>
      </c>
      <c r="B485" s="75" t="s">
        <v>124</v>
      </c>
      <c r="C485" s="75" t="s">
        <v>435</v>
      </c>
      <c r="D485" s="75" t="s">
        <v>71</v>
      </c>
      <c r="E485" s="75" t="s">
        <v>520</v>
      </c>
      <c r="F485" s="75" t="s">
        <v>79</v>
      </c>
      <c r="G485" s="76">
        <v>126.667</v>
      </c>
      <c r="H485" s="88">
        <v>0</v>
      </c>
      <c r="I485" s="88">
        <v>0</v>
      </c>
    </row>
    <row r="486" spans="1:9" s="136" customFormat="1" x14ac:dyDescent="0.2">
      <c r="A486" s="65" t="s">
        <v>521</v>
      </c>
      <c r="B486" s="66" t="s">
        <v>124</v>
      </c>
      <c r="C486" s="66" t="s">
        <v>435</v>
      </c>
      <c r="D486" s="66" t="s">
        <v>71</v>
      </c>
      <c r="E486" s="66" t="s">
        <v>522</v>
      </c>
      <c r="F486" s="66"/>
      <c r="G486" s="67">
        <f>G487</f>
        <v>0.5</v>
      </c>
      <c r="H486" s="67">
        <f t="shared" ref="H486:I487" si="173">H487</f>
        <v>1</v>
      </c>
      <c r="I486" s="87">
        <f t="shared" si="173"/>
        <v>0</v>
      </c>
    </row>
    <row r="487" spans="1:9" s="136" customFormat="1" x14ac:dyDescent="0.2">
      <c r="A487" s="74" t="s">
        <v>495</v>
      </c>
      <c r="B487" s="75" t="s">
        <v>124</v>
      </c>
      <c r="C487" s="75" t="s">
        <v>435</v>
      </c>
      <c r="D487" s="75" t="s">
        <v>71</v>
      </c>
      <c r="E487" s="75" t="s">
        <v>522</v>
      </c>
      <c r="F487" s="75" t="s">
        <v>77</v>
      </c>
      <c r="G487" s="76">
        <f>G488</f>
        <v>0.5</v>
      </c>
      <c r="H487" s="76">
        <f t="shared" si="173"/>
        <v>1</v>
      </c>
      <c r="I487" s="88">
        <f t="shared" si="173"/>
        <v>0</v>
      </c>
    </row>
    <row r="488" spans="1:9" s="136" customFormat="1" x14ac:dyDescent="0.2">
      <c r="A488" s="74" t="s">
        <v>78</v>
      </c>
      <c r="B488" s="75" t="s">
        <v>124</v>
      </c>
      <c r="C488" s="75" t="s">
        <v>435</v>
      </c>
      <c r="D488" s="75" t="s">
        <v>71</v>
      </c>
      <c r="E488" s="75" t="s">
        <v>522</v>
      </c>
      <c r="F488" s="75" t="s">
        <v>79</v>
      </c>
      <c r="G488" s="76">
        <v>0.5</v>
      </c>
      <c r="H488" s="76">
        <v>1</v>
      </c>
      <c r="I488" s="88">
        <v>0</v>
      </c>
    </row>
    <row r="489" spans="1:9" s="136" customFormat="1" ht="31.5" x14ac:dyDescent="0.2">
      <c r="A489" s="68" t="s">
        <v>369</v>
      </c>
      <c r="B489" s="156" t="s">
        <v>370</v>
      </c>
      <c r="C489" s="72"/>
      <c r="D489" s="72"/>
      <c r="E489" s="72"/>
      <c r="F489" s="72"/>
      <c r="G489" s="73">
        <f>G490+G499+G551+G573</f>
        <v>263002.7</v>
      </c>
      <c r="H489" s="73">
        <f t="shared" ref="H489:I489" si="174">H490+H499+H551+H573</f>
        <v>240979.9</v>
      </c>
      <c r="I489" s="73">
        <f t="shared" si="174"/>
        <v>221600</v>
      </c>
    </row>
    <row r="490" spans="1:9" s="136" customFormat="1" x14ac:dyDescent="0.2">
      <c r="A490" s="65" t="s">
        <v>325</v>
      </c>
      <c r="B490" s="66" t="s">
        <v>370</v>
      </c>
      <c r="C490" s="66" t="s">
        <v>71</v>
      </c>
      <c r="D490" s="66" t="s">
        <v>70</v>
      </c>
      <c r="E490" s="66"/>
      <c r="F490" s="66"/>
      <c r="G490" s="67">
        <f>G491</f>
        <v>1100</v>
      </c>
      <c r="H490" s="67">
        <f t="shared" ref="H490:I491" si="175">H491</f>
        <v>4000</v>
      </c>
      <c r="I490" s="67">
        <f t="shared" si="175"/>
        <v>4500</v>
      </c>
    </row>
    <row r="491" spans="1:9" s="136" customFormat="1" ht="12" customHeight="1" x14ac:dyDescent="0.2">
      <c r="A491" s="65" t="s">
        <v>653</v>
      </c>
      <c r="B491" s="66" t="s">
        <v>370</v>
      </c>
      <c r="C491" s="66" t="s">
        <v>71</v>
      </c>
      <c r="D491" s="66" t="s">
        <v>436</v>
      </c>
      <c r="E491" s="92"/>
      <c r="F491" s="66"/>
      <c r="G491" s="67">
        <f>G492</f>
        <v>1100</v>
      </c>
      <c r="H491" s="67">
        <f t="shared" si="175"/>
        <v>4000</v>
      </c>
      <c r="I491" s="67">
        <f t="shared" si="175"/>
        <v>4500</v>
      </c>
    </row>
    <row r="492" spans="1:9" s="136" customFormat="1" ht="27" x14ac:dyDescent="0.2">
      <c r="A492" s="78" t="s">
        <v>749</v>
      </c>
      <c r="B492" s="69" t="s">
        <v>370</v>
      </c>
      <c r="C492" s="69" t="s">
        <v>71</v>
      </c>
      <c r="D492" s="69" t="s">
        <v>436</v>
      </c>
      <c r="E492" s="69" t="s">
        <v>246</v>
      </c>
      <c r="F492" s="69"/>
      <c r="G492" s="70">
        <f>G493+G496</f>
        <v>1100</v>
      </c>
      <c r="H492" s="70">
        <f t="shared" ref="H492:I492" si="176">H493+H496</f>
        <v>4000</v>
      </c>
      <c r="I492" s="70">
        <f t="shared" si="176"/>
        <v>4500</v>
      </c>
    </row>
    <row r="493" spans="1:9" s="136" customFormat="1" x14ac:dyDescent="0.2">
      <c r="A493" s="65" t="s">
        <v>203</v>
      </c>
      <c r="B493" s="66" t="s">
        <v>370</v>
      </c>
      <c r="C493" s="66" t="s">
        <v>71</v>
      </c>
      <c r="D493" s="66" t="s">
        <v>436</v>
      </c>
      <c r="E493" s="66" t="s">
        <v>654</v>
      </c>
      <c r="F493" s="66"/>
      <c r="G493" s="67">
        <f>G494</f>
        <v>1000</v>
      </c>
      <c r="H493" s="67">
        <f t="shared" ref="H493:I494" si="177">H494</f>
        <v>3500</v>
      </c>
      <c r="I493" s="67">
        <f t="shared" si="177"/>
        <v>4000</v>
      </c>
    </row>
    <row r="494" spans="1:9" s="136" customFormat="1" x14ac:dyDescent="0.2">
      <c r="A494" s="74" t="s">
        <v>495</v>
      </c>
      <c r="B494" s="75" t="s">
        <v>370</v>
      </c>
      <c r="C494" s="75" t="s">
        <v>71</v>
      </c>
      <c r="D494" s="75" t="s">
        <v>436</v>
      </c>
      <c r="E494" s="75" t="s">
        <v>654</v>
      </c>
      <c r="F494" s="75" t="s">
        <v>77</v>
      </c>
      <c r="G494" s="76">
        <f>G495</f>
        <v>1000</v>
      </c>
      <c r="H494" s="76">
        <f t="shared" si="177"/>
        <v>3500</v>
      </c>
      <c r="I494" s="76">
        <f t="shared" si="177"/>
        <v>4000</v>
      </c>
    </row>
    <row r="495" spans="1:9" s="136" customFormat="1" x14ac:dyDescent="0.2">
      <c r="A495" s="74" t="s">
        <v>78</v>
      </c>
      <c r="B495" s="75" t="s">
        <v>370</v>
      </c>
      <c r="C495" s="75" t="s">
        <v>71</v>
      </c>
      <c r="D495" s="75" t="s">
        <v>436</v>
      </c>
      <c r="E495" s="75" t="s">
        <v>654</v>
      </c>
      <c r="F495" s="75" t="s">
        <v>79</v>
      </c>
      <c r="G495" s="76">
        <v>1000</v>
      </c>
      <c r="H495" s="76">
        <v>3500</v>
      </c>
      <c r="I495" s="76">
        <v>4000</v>
      </c>
    </row>
    <row r="496" spans="1:9" s="136" customFormat="1" x14ac:dyDescent="0.2">
      <c r="A496" s="94" t="s">
        <v>121</v>
      </c>
      <c r="B496" s="66" t="s">
        <v>370</v>
      </c>
      <c r="C496" s="66" t="s">
        <v>71</v>
      </c>
      <c r="D496" s="66" t="s">
        <v>436</v>
      </c>
      <c r="E496" s="66" t="s">
        <v>655</v>
      </c>
      <c r="F496" s="66"/>
      <c r="G496" s="67">
        <f>G497</f>
        <v>100</v>
      </c>
      <c r="H496" s="67">
        <f t="shared" ref="H496:I497" si="178">H497</f>
        <v>500</v>
      </c>
      <c r="I496" s="67">
        <f t="shared" si="178"/>
        <v>500</v>
      </c>
    </row>
    <row r="497" spans="1:9" s="136" customFormat="1" x14ac:dyDescent="0.2">
      <c r="A497" s="74" t="s">
        <v>495</v>
      </c>
      <c r="B497" s="75" t="s">
        <v>370</v>
      </c>
      <c r="C497" s="75" t="s">
        <v>71</v>
      </c>
      <c r="D497" s="75" t="s">
        <v>436</v>
      </c>
      <c r="E497" s="75" t="s">
        <v>655</v>
      </c>
      <c r="F497" s="75" t="s">
        <v>77</v>
      </c>
      <c r="G497" s="76">
        <f>G498</f>
        <v>100</v>
      </c>
      <c r="H497" s="76">
        <f t="shared" si="178"/>
        <v>500</v>
      </c>
      <c r="I497" s="76">
        <f t="shared" si="178"/>
        <v>500</v>
      </c>
    </row>
    <row r="498" spans="1:9" s="136" customFormat="1" x14ac:dyDescent="0.2">
      <c r="A498" s="74" t="s">
        <v>78</v>
      </c>
      <c r="B498" s="75" t="s">
        <v>370</v>
      </c>
      <c r="C498" s="75" t="s">
        <v>71</v>
      </c>
      <c r="D498" s="75" t="s">
        <v>436</v>
      </c>
      <c r="E498" s="75" t="s">
        <v>655</v>
      </c>
      <c r="F498" s="75" t="s">
        <v>79</v>
      </c>
      <c r="G498" s="76">
        <v>100</v>
      </c>
      <c r="H498" s="76">
        <v>500</v>
      </c>
      <c r="I498" s="76">
        <v>500</v>
      </c>
    </row>
    <row r="499" spans="1:9" s="136" customFormat="1" x14ac:dyDescent="0.2">
      <c r="A499" s="65" t="s">
        <v>337</v>
      </c>
      <c r="B499" s="66" t="s">
        <v>370</v>
      </c>
      <c r="C499" s="66" t="s">
        <v>381</v>
      </c>
      <c r="D499" s="66" t="s">
        <v>70</v>
      </c>
      <c r="E499" s="66"/>
      <c r="F499" s="66"/>
      <c r="G499" s="67">
        <f>G500+G511+G528+G539</f>
        <v>199902.7</v>
      </c>
      <c r="H499" s="67">
        <f t="shared" ref="H499:I499" si="179">H500+H511+H528+H539</f>
        <v>104100</v>
      </c>
      <c r="I499" s="67">
        <f t="shared" si="179"/>
        <v>139100</v>
      </c>
    </row>
    <row r="500" spans="1:9" s="136" customFormat="1" x14ac:dyDescent="0.2">
      <c r="A500" s="65" t="s">
        <v>338</v>
      </c>
      <c r="B500" s="66" t="s">
        <v>370</v>
      </c>
      <c r="C500" s="66" t="s">
        <v>381</v>
      </c>
      <c r="D500" s="66" t="s">
        <v>69</v>
      </c>
      <c r="E500" s="66"/>
      <c r="F500" s="66"/>
      <c r="G500" s="67">
        <f>G501</f>
        <v>2300</v>
      </c>
      <c r="H500" s="67">
        <f t="shared" ref="H500:I500" si="180">H501</f>
        <v>27300</v>
      </c>
      <c r="I500" s="67">
        <f t="shared" si="180"/>
        <v>62300</v>
      </c>
    </row>
    <row r="501" spans="1:9" s="136" customFormat="1" ht="27" x14ac:dyDescent="0.2">
      <c r="A501" s="78" t="s">
        <v>749</v>
      </c>
      <c r="B501" s="69" t="s">
        <v>370</v>
      </c>
      <c r="C501" s="69" t="s">
        <v>381</v>
      </c>
      <c r="D501" s="69" t="s">
        <v>69</v>
      </c>
      <c r="E501" s="69" t="s">
        <v>246</v>
      </c>
      <c r="F501" s="69"/>
      <c r="G501" s="70">
        <f>G502+G505+G508</f>
        <v>2300</v>
      </c>
      <c r="H501" s="70">
        <f t="shared" ref="H501:I501" si="181">H502+H505+H508</f>
        <v>27300</v>
      </c>
      <c r="I501" s="70">
        <f t="shared" si="181"/>
        <v>62300</v>
      </c>
    </row>
    <row r="502" spans="1:9" s="136" customFormat="1" ht="24" x14ac:dyDescent="0.2">
      <c r="A502" s="65" t="s">
        <v>441</v>
      </c>
      <c r="B502" s="66" t="s">
        <v>370</v>
      </c>
      <c r="C502" s="66" t="s">
        <v>381</v>
      </c>
      <c r="D502" s="66" t="s">
        <v>69</v>
      </c>
      <c r="E502" s="66" t="s">
        <v>656</v>
      </c>
      <c r="F502" s="66"/>
      <c r="G502" s="87">
        <f>G503</f>
        <v>2000</v>
      </c>
      <c r="H502" s="87">
        <f t="shared" ref="H502:I503" si="182">H503</f>
        <v>2000</v>
      </c>
      <c r="I502" s="87">
        <f t="shared" si="182"/>
        <v>2000</v>
      </c>
    </row>
    <row r="503" spans="1:9" s="136" customFormat="1" x14ac:dyDescent="0.2">
      <c r="A503" s="74" t="s">
        <v>495</v>
      </c>
      <c r="B503" s="75" t="s">
        <v>370</v>
      </c>
      <c r="C503" s="75" t="s">
        <v>381</v>
      </c>
      <c r="D503" s="75" t="s">
        <v>69</v>
      </c>
      <c r="E503" s="75" t="s">
        <v>656</v>
      </c>
      <c r="F503" s="75" t="s">
        <v>77</v>
      </c>
      <c r="G503" s="88">
        <f>G504</f>
        <v>2000</v>
      </c>
      <c r="H503" s="88">
        <f t="shared" si="182"/>
        <v>2000</v>
      </c>
      <c r="I503" s="88">
        <f t="shared" si="182"/>
        <v>2000</v>
      </c>
    </row>
    <row r="504" spans="1:9" s="136" customFormat="1" x14ac:dyDescent="0.2">
      <c r="A504" s="74" t="s">
        <v>78</v>
      </c>
      <c r="B504" s="75" t="s">
        <v>370</v>
      </c>
      <c r="C504" s="75" t="s">
        <v>381</v>
      </c>
      <c r="D504" s="75" t="s">
        <v>69</v>
      </c>
      <c r="E504" s="75" t="s">
        <v>656</v>
      </c>
      <c r="F504" s="75" t="s">
        <v>79</v>
      </c>
      <c r="G504" s="88">
        <v>2000</v>
      </c>
      <c r="H504" s="88">
        <v>2000</v>
      </c>
      <c r="I504" s="88">
        <v>2000</v>
      </c>
    </row>
    <row r="505" spans="1:9" s="136" customFormat="1" x14ac:dyDescent="0.2">
      <c r="A505" s="94" t="s">
        <v>121</v>
      </c>
      <c r="B505" s="66" t="s">
        <v>370</v>
      </c>
      <c r="C505" s="66" t="s">
        <v>381</v>
      </c>
      <c r="D505" s="66" t="s">
        <v>69</v>
      </c>
      <c r="E505" s="66" t="s">
        <v>655</v>
      </c>
      <c r="F505" s="66"/>
      <c r="G505" s="87">
        <f>G506</f>
        <v>300</v>
      </c>
      <c r="H505" s="87">
        <f t="shared" ref="H505:I506" si="183">H506</f>
        <v>300</v>
      </c>
      <c r="I505" s="87">
        <f t="shared" si="183"/>
        <v>300</v>
      </c>
    </row>
    <row r="506" spans="1:9" s="136" customFormat="1" x14ac:dyDescent="0.2">
      <c r="A506" s="74" t="s">
        <v>495</v>
      </c>
      <c r="B506" s="75" t="s">
        <v>370</v>
      </c>
      <c r="C506" s="75" t="s">
        <v>381</v>
      </c>
      <c r="D506" s="75" t="s">
        <v>69</v>
      </c>
      <c r="E506" s="75" t="s">
        <v>655</v>
      </c>
      <c r="F506" s="75" t="s">
        <v>77</v>
      </c>
      <c r="G506" s="88">
        <f>G507</f>
        <v>300</v>
      </c>
      <c r="H506" s="88">
        <f t="shared" si="183"/>
        <v>300</v>
      </c>
      <c r="I506" s="88">
        <f t="shared" si="183"/>
        <v>300</v>
      </c>
    </row>
    <row r="507" spans="1:9" s="136" customFormat="1" x14ac:dyDescent="0.2">
      <c r="A507" s="74" t="s">
        <v>78</v>
      </c>
      <c r="B507" s="75" t="s">
        <v>370</v>
      </c>
      <c r="C507" s="75" t="s">
        <v>381</v>
      </c>
      <c r="D507" s="75" t="s">
        <v>69</v>
      </c>
      <c r="E507" s="75" t="s">
        <v>655</v>
      </c>
      <c r="F507" s="75" t="s">
        <v>79</v>
      </c>
      <c r="G507" s="88">
        <v>300</v>
      </c>
      <c r="H507" s="88">
        <v>300</v>
      </c>
      <c r="I507" s="88">
        <v>300</v>
      </c>
    </row>
    <row r="508" spans="1:9" s="136" customFormat="1" x14ac:dyDescent="0.2">
      <c r="A508" s="65" t="s">
        <v>657</v>
      </c>
      <c r="B508" s="66" t="s">
        <v>370</v>
      </c>
      <c r="C508" s="66" t="s">
        <v>381</v>
      </c>
      <c r="D508" s="66" t="s">
        <v>69</v>
      </c>
      <c r="E508" s="66" t="s">
        <v>658</v>
      </c>
      <c r="F508" s="66"/>
      <c r="G508" s="87">
        <f>G509</f>
        <v>0</v>
      </c>
      <c r="H508" s="67">
        <f t="shared" ref="H508:I508" si="184">H509</f>
        <v>25000</v>
      </c>
      <c r="I508" s="67">
        <f t="shared" si="184"/>
        <v>60000</v>
      </c>
    </row>
    <row r="509" spans="1:9" s="136" customFormat="1" x14ac:dyDescent="0.2">
      <c r="A509" s="74" t="s">
        <v>202</v>
      </c>
      <c r="B509" s="75" t="s">
        <v>370</v>
      </c>
      <c r="C509" s="75" t="s">
        <v>381</v>
      </c>
      <c r="D509" s="75" t="s">
        <v>69</v>
      </c>
      <c r="E509" s="75" t="s">
        <v>658</v>
      </c>
      <c r="F509" s="75" t="s">
        <v>382</v>
      </c>
      <c r="G509" s="88">
        <f>G510</f>
        <v>0</v>
      </c>
      <c r="H509" s="76">
        <f>H510</f>
        <v>25000</v>
      </c>
      <c r="I509" s="76">
        <f>I510</f>
        <v>60000</v>
      </c>
    </row>
    <row r="510" spans="1:9" s="136" customFormat="1" x14ac:dyDescent="0.2">
      <c r="A510" s="74" t="s">
        <v>383</v>
      </c>
      <c r="B510" s="75" t="s">
        <v>370</v>
      </c>
      <c r="C510" s="75" t="s">
        <v>381</v>
      </c>
      <c r="D510" s="75" t="s">
        <v>69</v>
      </c>
      <c r="E510" s="75" t="s">
        <v>658</v>
      </c>
      <c r="F510" s="75" t="s">
        <v>384</v>
      </c>
      <c r="G510" s="88">
        <v>0</v>
      </c>
      <c r="H510" s="76">
        <f>30000-5000</f>
        <v>25000</v>
      </c>
      <c r="I510" s="76">
        <f>90000-30000</f>
        <v>60000</v>
      </c>
    </row>
    <row r="511" spans="1:9" s="136" customFormat="1" x14ac:dyDescent="0.2">
      <c r="A511" s="65" t="s">
        <v>339</v>
      </c>
      <c r="B511" s="66" t="s">
        <v>370</v>
      </c>
      <c r="C511" s="66" t="s">
        <v>381</v>
      </c>
      <c r="D511" s="66" t="s">
        <v>438</v>
      </c>
      <c r="E511" s="66"/>
      <c r="F511" s="66"/>
      <c r="G511" s="87">
        <f>G512</f>
        <v>35879.699999999997</v>
      </c>
      <c r="H511" s="87">
        <f t="shared" ref="H511:I511" si="185">H512</f>
        <v>35000</v>
      </c>
      <c r="I511" s="87">
        <f t="shared" si="185"/>
        <v>35000</v>
      </c>
    </row>
    <row r="512" spans="1:9" s="136" customFormat="1" ht="27" x14ac:dyDescent="0.2">
      <c r="A512" s="78" t="s">
        <v>749</v>
      </c>
      <c r="B512" s="69" t="s">
        <v>370</v>
      </c>
      <c r="C512" s="69" t="s">
        <v>381</v>
      </c>
      <c r="D512" s="69" t="s">
        <v>438</v>
      </c>
      <c r="E512" s="69" t="s">
        <v>246</v>
      </c>
      <c r="F512" s="69"/>
      <c r="G512" s="70">
        <f>G513+G516+G519+G522+G525</f>
        <v>35879.699999999997</v>
      </c>
      <c r="H512" s="70">
        <f t="shared" ref="H512:I512" si="186">H513+H516+H519+H522+H525</f>
        <v>35000</v>
      </c>
      <c r="I512" s="70">
        <f t="shared" si="186"/>
        <v>35000</v>
      </c>
    </row>
    <row r="513" spans="1:9" s="136" customFormat="1" x14ac:dyDescent="0.2">
      <c r="A513" s="94" t="s">
        <v>121</v>
      </c>
      <c r="B513" s="66" t="s">
        <v>370</v>
      </c>
      <c r="C513" s="66" t="s">
        <v>381</v>
      </c>
      <c r="D513" s="66" t="s">
        <v>438</v>
      </c>
      <c r="E513" s="66" t="s">
        <v>655</v>
      </c>
      <c r="F513" s="75"/>
      <c r="G513" s="87">
        <f>G514</f>
        <v>13000</v>
      </c>
      <c r="H513" s="87">
        <f t="shared" ref="H513:I514" si="187">H514</f>
        <v>5000</v>
      </c>
      <c r="I513" s="87">
        <f t="shared" si="187"/>
        <v>5000</v>
      </c>
    </row>
    <row r="514" spans="1:9" s="136" customFormat="1" x14ac:dyDescent="0.2">
      <c r="A514" s="74" t="s">
        <v>202</v>
      </c>
      <c r="B514" s="75" t="s">
        <v>370</v>
      </c>
      <c r="C514" s="75" t="s">
        <v>381</v>
      </c>
      <c r="D514" s="75" t="s">
        <v>438</v>
      </c>
      <c r="E514" s="75" t="s">
        <v>655</v>
      </c>
      <c r="F514" s="75" t="s">
        <v>382</v>
      </c>
      <c r="G514" s="88">
        <f>G515</f>
        <v>13000</v>
      </c>
      <c r="H514" s="88">
        <f t="shared" si="187"/>
        <v>5000</v>
      </c>
      <c r="I514" s="88">
        <f t="shared" si="187"/>
        <v>5000</v>
      </c>
    </row>
    <row r="515" spans="1:9" s="136" customFormat="1" x14ac:dyDescent="0.2">
      <c r="A515" s="74" t="s">
        <v>383</v>
      </c>
      <c r="B515" s="75" t="s">
        <v>370</v>
      </c>
      <c r="C515" s="75" t="s">
        <v>381</v>
      </c>
      <c r="D515" s="75" t="s">
        <v>438</v>
      </c>
      <c r="E515" s="75" t="s">
        <v>655</v>
      </c>
      <c r="F515" s="75" t="s">
        <v>384</v>
      </c>
      <c r="G515" s="88">
        <v>13000</v>
      </c>
      <c r="H515" s="76">
        <v>5000</v>
      </c>
      <c r="I515" s="76">
        <v>5000</v>
      </c>
    </row>
    <row r="516" spans="1:9" s="136" customFormat="1" x14ac:dyDescent="0.2">
      <c r="A516" s="65" t="s">
        <v>204</v>
      </c>
      <c r="B516" s="66" t="s">
        <v>370</v>
      </c>
      <c r="C516" s="66" t="s">
        <v>381</v>
      </c>
      <c r="D516" s="66" t="s">
        <v>438</v>
      </c>
      <c r="E516" s="66" t="s">
        <v>659</v>
      </c>
      <c r="F516" s="66"/>
      <c r="G516" s="87">
        <f>G517</f>
        <v>12879.7</v>
      </c>
      <c r="H516" s="87">
        <f t="shared" ref="H516:I517" si="188">H517</f>
        <v>0</v>
      </c>
      <c r="I516" s="87">
        <f t="shared" si="188"/>
        <v>0</v>
      </c>
    </row>
    <row r="517" spans="1:9" s="136" customFormat="1" x14ac:dyDescent="0.2">
      <c r="A517" s="74" t="s">
        <v>202</v>
      </c>
      <c r="B517" s="75" t="s">
        <v>370</v>
      </c>
      <c r="C517" s="75" t="s">
        <v>381</v>
      </c>
      <c r="D517" s="75" t="s">
        <v>438</v>
      </c>
      <c r="E517" s="75" t="s">
        <v>659</v>
      </c>
      <c r="F517" s="75" t="s">
        <v>382</v>
      </c>
      <c r="G517" s="88">
        <f>G518</f>
        <v>12879.7</v>
      </c>
      <c r="H517" s="88">
        <f t="shared" si="188"/>
        <v>0</v>
      </c>
      <c r="I517" s="88">
        <f t="shared" si="188"/>
        <v>0</v>
      </c>
    </row>
    <row r="518" spans="1:9" s="136" customFormat="1" x14ac:dyDescent="0.2">
      <c r="A518" s="74" t="s">
        <v>383</v>
      </c>
      <c r="B518" s="75" t="s">
        <v>370</v>
      </c>
      <c r="C518" s="75" t="s">
        <v>381</v>
      </c>
      <c r="D518" s="75" t="s">
        <v>438</v>
      </c>
      <c r="E518" s="75" t="s">
        <v>659</v>
      </c>
      <c r="F518" s="75" t="s">
        <v>384</v>
      </c>
      <c r="G518" s="88">
        <v>12879.7</v>
      </c>
      <c r="H518" s="88">
        <v>0</v>
      </c>
      <c r="I518" s="88">
        <v>0</v>
      </c>
    </row>
    <row r="519" spans="1:9" s="136" customFormat="1" x14ac:dyDescent="0.2">
      <c r="A519" s="65" t="s">
        <v>660</v>
      </c>
      <c r="B519" s="66" t="s">
        <v>370</v>
      </c>
      <c r="C519" s="66" t="s">
        <v>381</v>
      </c>
      <c r="D519" s="66" t="s">
        <v>438</v>
      </c>
      <c r="E519" s="66" t="s">
        <v>661</v>
      </c>
      <c r="F519" s="66"/>
      <c r="G519" s="87">
        <f>G520</f>
        <v>0</v>
      </c>
      <c r="H519" s="87">
        <f t="shared" ref="H519:I520" si="189">H520</f>
        <v>15000</v>
      </c>
      <c r="I519" s="87">
        <f t="shared" si="189"/>
        <v>15000</v>
      </c>
    </row>
    <row r="520" spans="1:9" s="136" customFormat="1" x14ac:dyDescent="0.2">
      <c r="A520" s="74" t="s">
        <v>202</v>
      </c>
      <c r="B520" s="75" t="s">
        <v>370</v>
      </c>
      <c r="C520" s="75" t="s">
        <v>381</v>
      </c>
      <c r="D520" s="75" t="s">
        <v>438</v>
      </c>
      <c r="E520" s="75" t="s">
        <v>661</v>
      </c>
      <c r="F520" s="75" t="s">
        <v>382</v>
      </c>
      <c r="G520" s="88">
        <f>G521</f>
        <v>0</v>
      </c>
      <c r="H520" s="88">
        <f t="shared" si="189"/>
        <v>15000</v>
      </c>
      <c r="I520" s="88">
        <f t="shared" si="189"/>
        <v>15000</v>
      </c>
    </row>
    <row r="521" spans="1:9" s="136" customFormat="1" x14ac:dyDescent="0.2">
      <c r="A521" s="74" t="s">
        <v>383</v>
      </c>
      <c r="B521" s="75" t="s">
        <v>370</v>
      </c>
      <c r="C521" s="75" t="s">
        <v>381</v>
      </c>
      <c r="D521" s="75" t="s">
        <v>438</v>
      </c>
      <c r="E521" s="75" t="s">
        <v>661</v>
      </c>
      <c r="F521" s="75" t="s">
        <v>384</v>
      </c>
      <c r="G521" s="88">
        <v>0</v>
      </c>
      <c r="H521" s="76">
        <v>15000</v>
      </c>
      <c r="I521" s="76">
        <v>15000</v>
      </c>
    </row>
    <row r="522" spans="1:9" s="136" customFormat="1" x14ac:dyDescent="0.2">
      <c r="A522" s="65" t="s">
        <v>662</v>
      </c>
      <c r="B522" s="66" t="s">
        <v>370</v>
      </c>
      <c r="C522" s="66" t="s">
        <v>381</v>
      </c>
      <c r="D522" s="66" t="s">
        <v>438</v>
      </c>
      <c r="E522" s="66" t="s">
        <v>663</v>
      </c>
      <c r="F522" s="66"/>
      <c r="G522" s="87">
        <f>G523</f>
        <v>0</v>
      </c>
      <c r="H522" s="87">
        <f t="shared" ref="H522" si="190">H523</f>
        <v>15000</v>
      </c>
      <c r="I522" s="87">
        <f t="shared" ref="I522:I523" si="191">I523</f>
        <v>15000</v>
      </c>
    </row>
    <row r="523" spans="1:9" s="136" customFormat="1" x14ac:dyDescent="0.2">
      <c r="A523" s="74" t="s">
        <v>202</v>
      </c>
      <c r="B523" s="75" t="s">
        <v>370</v>
      </c>
      <c r="C523" s="75" t="s">
        <v>381</v>
      </c>
      <c r="D523" s="75" t="s">
        <v>438</v>
      </c>
      <c r="E523" s="75" t="s">
        <v>663</v>
      </c>
      <c r="F523" s="75" t="s">
        <v>382</v>
      </c>
      <c r="G523" s="88">
        <f>G524</f>
        <v>0</v>
      </c>
      <c r="H523" s="88">
        <f>H524</f>
        <v>15000</v>
      </c>
      <c r="I523" s="88">
        <f t="shared" si="191"/>
        <v>15000</v>
      </c>
    </row>
    <row r="524" spans="1:9" s="136" customFormat="1" x14ac:dyDescent="0.2">
      <c r="A524" s="74" t="s">
        <v>383</v>
      </c>
      <c r="B524" s="75" t="s">
        <v>370</v>
      </c>
      <c r="C524" s="75" t="s">
        <v>381</v>
      </c>
      <c r="D524" s="75" t="s">
        <v>438</v>
      </c>
      <c r="E524" s="75" t="s">
        <v>663</v>
      </c>
      <c r="F524" s="75" t="s">
        <v>384</v>
      </c>
      <c r="G524" s="88">
        <v>0</v>
      </c>
      <c r="H524" s="76">
        <v>15000</v>
      </c>
      <c r="I524" s="76">
        <v>15000</v>
      </c>
    </row>
    <row r="525" spans="1:9" s="136" customFormat="1" x14ac:dyDescent="0.2">
      <c r="A525" s="65" t="s">
        <v>664</v>
      </c>
      <c r="B525" s="66" t="s">
        <v>370</v>
      </c>
      <c r="C525" s="66" t="s">
        <v>381</v>
      </c>
      <c r="D525" s="66" t="s">
        <v>438</v>
      </c>
      <c r="E525" s="66" t="s">
        <v>665</v>
      </c>
      <c r="F525" s="66"/>
      <c r="G525" s="87">
        <f t="shared" ref="G525:I526" si="192">G526</f>
        <v>10000</v>
      </c>
      <c r="H525" s="87">
        <f t="shared" si="192"/>
        <v>0</v>
      </c>
      <c r="I525" s="87">
        <f t="shared" si="192"/>
        <v>0</v>
      </c>
    </row>
    <row r="526" spans="1:9" s="136" customFormat="1" x14ac:dyDescent="0.2">
      <c r="A526" s="74" t="s">
        <v>202</v>
      </c>
      <c r="B526" s="75" t="s">
        <v>370</v>
      </c>
      <c r="C526" s="75" t="s">
        <v>381</v>
      </c>
      <c r="D526" s="75" t="s">
        <v>438</v>
      </c>
      <c r="E526" s="75" t="s">
        <v>665</v>
      </c>
      <c r="F526" s="75" t="s">
        <v>382</v>
      </c>
      <c r="G526" s="88">
        <f t="shared" si="192"/>
        <v>10000</v>
      </c>
      <c r="H526" s="88">
        <f t="shared" si="192"/>
        <v>0</v>
      </c>
      <c r="I526" s="88">
        <f t="shared" si="192"/>
        <v>0</v>
      </c>
    </row>
    <row r="527" spans="1:9" s="136" customFormat="1" x14ac:dyDescent="0.2">
      <c r="A527" s="74" t="s">
        <v>383</v>
      </c>
      <c r="B527" s="75" t="s">
        <v>370</v>
      </c>
      <c r="C527" s="75" t="s">
        <v>381</v>
      </c>
      <c r="D527" s="75" t="s">
        <v>438</v>
      </c>
      <c r="E527" s="75" t="s">
        <v>665</v>
      </c>
      <c r="F527" s="75" t="s">
        <v>384</v>
      </c>
      <c r="G527" s="88">
        <v>10000</v>
      </c>
      <c r="H527" s="88">
        <v>0</v>
      </c>
      <c r="I527" s="88">
        <v>0</v>
      </c>
    </row>
    <row r="528" spans="1:9" s="136" customFormat="1" x14ac:dyDescent="0.2">
      <c r="A528" s="65" t="s">
        <v>340</v>
      </c>
      <c r="B528" s="66" t="s">
        <v>370</v>
      </c>
      <c r="C528" s="66" t="s">
        <v>381</v>
      </c>
      <c r="D528" s="66" t="s">
        <v>430</v>
      </c>
      <c r="E528" s="75"/>
      <c r="F528" s="75"/>
      <c r="G528" s="67">
        <f>G529</f>
        <v>155200</v>
      </c>
      <c r="H528" s="67">
        <f t="shared" ref="H528:I528" si="193">H529</f>
        <v>35300</v>
      </c>
      <c r="I528" s="67">
        <f t="shared" si="193"/>
        <v>35300</v>
      </c>
    </row>
    <row r="529" spans="1:9" s="136" customFormat="1" ht="27" x14ac:dyDescent="0.2">
      <c r="A529" s="78" t="s">
        <v>749</v>
      </c>
      <c r="B529" s="69" t="s">
        <v>370</v>
      </c>
      <c r="C529" s="69" t="s">
        <v>381</v>
      </c>
      <c r="D529" s="69" t="s">
        <v>430</v>
      </c>
      <c r="E529" s="69" t="s">
        <v>246</v>
      </c>
      <c r="F529" s="69"/>
      <c r="G529" s="70">
        <f>G530+G533+G536</f>
        <v>155200</v>
      </c>
      <c r="H529" s="70">
        <f t="shared" ref="H529:I529" si="194">H530+H533+H536</f>
        <v>35300</v>
      </c>
      <c r="I529" s="70">
        <f t="shared" si="194"/>
        <v>35300</v>
      </c>
    </row>
    <row r="530" spans="1:9" s="136" customFormat="1" x14ac:dyDescent="0.2">
      <c r="A530" s="94" t="s">
        <v>506</v>
      </c>
      <c r="B530" s="66" t="s">
        <v>370</v>
      </c>
      <c r="C530" s="66" t="s">
        <v>381</v>
      </c>
      <c r="D530" s="66" t="s">
        <v>430</v>
      </c>
      <c r="E530" s="66" t="s">
        <v>666</v>
      </c>
      <c r="F530" s="66"/>
      <c r="G530" s="67">
        <f>G531</f>
        <v>5000</v>
      </c>
      <c r="H530" s="67">
        <f t="shared" ref="H530:I531" si="195">H531</f>
        <v>35000</v>
      </c>
      <c r="I530" s="67">
        <f t="shared" si="195"/>
        <v>35000</v>
      </c>
    </row>
    <row r="531" spans="1:9" s="136" customFormat="1" x14ac:dyDescent="0.2">
      <c r="A531" s="74" t="s">
        <v>495</v>
      </c>
      <c r="B531" s="75" t="s">
        <v>370</v>
      </c>
      <c r="C531" s="75" t="s">
        <v>381</v>
      </c>
      <c r="D531" s="75" t="s">
        <v>430</v>
      </c>
      <c r="E531" s="75" t="s">
        <v>666</v>
      </c>
      <c r="F531" s="75" t="s">
        <v>77</v>
      </c>
      <c r="G531" s="76">
        <f>G532</f>
        <v>5000</v>
      </c>
      <c r="H531" s="76">
        <f t="shared" si="195"/>
        <v>35000</v>
      </c>
      <c r="I531" s="76">
        <f t="shared" si="195"/>
        <v>35000</v>
      </c>
    </row>
    <row r="532" spans="1:9" s="136" customFormat="1" x14ac:dyDescent="0.2">
      <c r="A532" s="74" t="s">
        <v>78</v>
      </c>
      <c r="B532" s="75" t="s">
        <v>370</v>
      </c>
      <c r="C532" s="75" t="s">
        <v>381</v>
      </c>
      <c r="D532" s="75" t="s">
        <v>430</v>
      </c>
      <c r="E532" s="75" t="s">
        <v>666</v>
      </c>
      <c r="F532" s="75" t="s">
        <v>79</v>
      </c>
      <c r="G532" s="76">
        <v>5000</v>
      </c>
      <c r="H532" s="76">
        <f>45000-10000</f>
        <v>35000</v>
      </c>
      <c r="I532" s="76">
        <f>50000-15000</f>
        <v>35000</v>
      </c>
    </row>
    <row r="533" spans="1:9" s="136" customFormat="1" x14ac:dyDescent="0.2">
      <c r="A533" s="65" t="s">
        <v>514</v>
      </c>
      <c r="B533" s="66" t="s">
        <v>370</v>
      </c>
      <c r="C533" s="66" t="s">
        <v>381</v>
      </c>
      <c r="D533" s="66" t="s">
        <v>430</v>
      </c>
      <c r="E533" s="66" t="s">
        <v>667</v>
      </c>
      <c r="F533" s="66"/>
      <c r="G533" s="87">
        <f t="shared" ref="G533:I534" si="196">G534</f>
        <v>150000</v>
      </c>
      <c r="H533" s="87">
        <f t="shared" si="196"/>
        <v>0</v>
      </c>
      <c r="I533" s="87">
        <f t="shared" si="196"/>
        <v>0</v>
      </c>
    </row>
    <row r="534" spans="1:9" s="136" customFormat="1" x14ac:dyDescent="0.2">
      <c r="A534" s="74" t="s">
        <v>495</v>
      </c>
      <c r="B534" s="75" t="s">
        <v>370</v>
      </c>
      <c r="C534" s="75" t="s">
        <v>381</v>
      </c>
      <c r="D534" s="75" t="s">
        <v>430</v>
      </c>
      <c r="E534" s="75" t="s">
        <v>667</v>
      </c>
      <c r="F534" s="75" t="s">
        <v>77</v>
      </c>
      <c r="G534" s="88">
        <f t="shared" si="196"/>
        <v>150000</v>
      </c>
      <c r="H534" s="88">
        <f t="shared" si="196"/>
        <v>0</v>
      </c>
      <c r="I534" s="88">
        <f t="shared" si="196"/>
        <v>0</v>
      </c>
    </row>
    <row r="535" spans="1:9" s="136" customFormat="1" x14ac:dyDescent="0.2">
      <c r="A535" s="74" t="s">
        <v>78</v>
      </c>
      <c r="B535" s="75" t="s">
        <v>370</v>
      </c>
      <c r="C535" s="75" t="s">
        <v>381</v>
      </c>
      <c r="D535" s="75" t="s">
        <v>430</v>
      </c>
      <c r="E535" s="75" t="s">
        <v>667</v>
      </c>
      <c r="F535" s="75" t="s">
        <v>79</v>
      </c>
      <c r="G535" s="88">
        <v>150000</v>
      </c>
      <c r="H535" s="88">
        <v>0</v>
      </c>
      <c r="I535" s="88">
        <v>0</v>
      </c>
    </row>
    <row r="536" spans="1:9" s="136" customFormat="1" x14ac:dyDescent="0.2">
      <c r="A536" s="94" t="s">
        <v>121</v>
      </c>
      <c r="B536" s="66" t="s">
        <v>370</v>
      </c>
      <c r="C536" s="66" t="s">
        <v>381</v>
      </c>
      <c r="D536" s="66" t="s">
        <v>430</v>
      </c>
      <c r="E536" s="66" t="s">
        <v>655</v>
      </c>
      <c r="F536" s="66"/>
      <c r="G536" s="87">
        <f>G537</f>
        <v>200</v>
      </c>
      <c r="H536" s="87">
        <f t="shared" ref="H536:I537" si="197">H537</f>
        <v>300</v>
      </c>
      <c r="I536" s="87">
        <f t="shared" si="197"/>
        <v>300</v>
      </c>
    </row>
    <row r="537" spans="1:9" s="136" customFormat="1" x14ac:dyDescent="0.2">
      <c r="A537" s="74" t="s">
        <v>495</v>
      </c>
      <c r="B537" s="75" t="s">
        <v>370</v>
      </c>
      <c r="C537" s="75" t="s">
        <v>381</v>
      </c>
      <c r="D537" s="75" t="s">
        <v>430</v>
      </c>
      <c r="E537" s="75" t="s">
        <v>655</v>
      </c>
      <c r="F537" s="75" t="s">
        <v>77</v>
      </c>
      <c r="G537" s="88">
        <f>G538</f>
        <v>200</v>
      </c>
      <c r="H537" s="88">
        <f t="shared" si="197"/>
        <v>300</v>
      </c>
      <c r="I537" s="88">
        <f t="shared" si="197"/>
        <v>300</v>
      </c>
    </row>
    <row r="538" spans="1:9" s="136" customFormat="1" x14ac:dyDescent="0.2">
      <c r="A538" s="74" t="s">
        <v>78</v>
      </c>
      <c r="B538" s="75" t="s">
        <v>370</v>
      </c>
      <c r="C538" s="75" t="s">
        <v>381</v>
      </c>
      <c r="D538" s="75" t="s">
        <v>430</v>
      </c>
      <c r="E538" s="75" t="s">
        <v>655</v>
      </c>
      <c r="F538" s="75" t="s">
        <v>79</v>
      </c>
      <c r="G538" s="88">
        <v>200</v>
      </c>
      <c r="H538" s="88">
        <v>300</v>
      </c>
      <c r="I538" s="88">
        <v>300</v>
      </c>
    </row>
    <row r="539" spans="1:9" s="136" customFormat="1" x14ac:dyDescent="0.2">
      <c r="A539" s="65" t="s">
        <v>341</v>
      </c>
      <c r="B539" s="66" t="s">
        <v>370</v>
      </c>
      <c r="C539" s="66" t="s">
        <v>381</v>
      </c>
      <c r="D539" s="66" t="s">
        <v>381</v>
      </c>
      <c r="E539" s="66"/>
      <c r="F539" s="66"/>
      <c r="G539" s="67">
        <f>G540</f>
        <v>6523</v>
      </c>
      <c r="H539" s="67">
        <f t="shared" ref="H539:I541" si="198">H540</f>
        <v>6500</v>
      </c>
      <c r="I539" s="67">
        <f t="shared" si="198"/>
        <v>6500</v>
      </c>
    </row>
    <row r="540" spans="1:9" s="136" customFormat="1" ht="24" x14ac:dyDescent="0.2">
      <c r="A540" s="79" t="s">
        <v>368</v>
      </c>
      <c r="B540" s="80" t="s">
        <v>370</v>
      </c>
      <c r="C540" s="80" t="s">
        <v>381</v>
      </c>
      <c r="D540" s="80" t="s">
        <v>381</v>
      </c>
      <c r="E540" s="80"/>
      <c r="F540" s="80"/>
      <c r="G540" s="81">
        <f>G541</f>
        <v>6523</v>
      </c>
      <c r="H540" s="81">
        <f t="shared" si="198"/>
        <v>6500</v>
      </c>
      <c r="I540" s="81">
        <f t="shared" si="198"/>
        <v>6500</v>
      </c>
    </row>
    <row r="541" spans="1:9" s="136" customFormat="1" x14ac:dyDescent="0.2">
      <c r="A541" s="98" t="s">
        <v>67</v>
      </c>
      <c r="B541" s="80" t="s">
        <v>370</v>
      </c>
      <c r="C541" s="80" t="s">
        <v>381</v>
      </c>
      <c r="D541" s="80" t="s">
        <v>381</v>
      </c>
      <c r="E541" s="80" t="s">
        <v>190</v>
      </c>
      <c r="F541" s="80"/>
      <c r="G541" s="81">
        <f>G542</f>
        <v>6523</v>
      </c>
      <c r="H541" s="81">
        <f t="shared" si="198"/>
        <v>6500</v>
      </c>
      <c r="I541" s="81">
        <f t="shared" si="198"/>
        <v>6500</v>
      </c>
    </row>
    <row r="542" spans="1:9" s="136" customFormat="1" x14ac:dyDescent="0.2">
      <c r="A542" s="82" t="s">
        <v>275</v>
      </c>
      <c r="B542" s="66" t="s">
        <v>370</v>
      </c>
      <c r="C542" s="66" t="s">
        <v>381</v>
      </c>
      <c r="D542" s="66" t="s">
        <v>381</v>
      </c>
      <c r="E542" s="66" t="s">
        <v>191</v>
      </c>
      <c r="F542" s="75"/>
      <c r="G542" s="67">
        <f>G543+G546</f>
        <v>6523</v>
      </c>
      <c r="H542" s="67">
        <f t="shared" ref="H542:I542" si="199">H543+H546</f>
        <v>6500</v>
      </c>
      <c r="I542" s="67">
        <f t="shared" si="199"/>
        <v>6500</v>
      </c>
    </row>
    <row r="543" spans="1:9" s="136" customFormat="1" x14ac:dyDescent="0.2">
      <c r="A543" s="82" t="s">
        <v>351</v>
      </c>
      <c r="B543" s="66" t="s">
        <v>370</v>
      </c>
      <c r="C543" s="66" t="s">
        <v>381</v>
      </c>
      <c r="D543" s="66" t="s">
        <v>381</v>
      </c>
      <c r="E543" s="66" t="s">
        <v>192</v>
      </c>
      <c r="F543" s="66"/>
      <c r="G543" s="67">
        <f>G544</f>
        <v>5838</v>
      </c>
      <c r="H543" s="67">
        <f t="shared" ref="H543:I544" si="200">H544</f>
        <v>5845</v>
      </c>
      <c r="I543" s="67">
        <f t="shared" si="200"/>
        <v>5845</v>
      </c>
    </row>
    <row r="544" spans="1:9" s="136" customFormat="1" ht="36" x14ac:dyDescent="0.2">
      <c r="A544" s="74" t="s">
        <v>72</v>
      </c>
      <c r="B544" s="75" t="s">
        <v>370</v>
      </c>
      <c r="C544" s="75" t="s">
        <v>381</v>
      </c>
      <c r="D544" s="75" t="s">
        <v>381</v>
      </c>
      <c r="E544" s="75" t="s">
        <v>192</v>
      </c>
      <c r="F544" s="75" t="s">
        <v>73</v>
      </c>
      <c r="G544" s="76">
        <f>G545</f>
        <v>5838</v>
      </c>
      <c r="H544" s="76">
        <f t="shared" si="200"/>
        <v>5845</v>
      </c>
      <c r="I544" s="76">
        <f t="shared" si="200"/>
        <v>5845</v>
      </c>
    </row>
    <row r="545" spans="1:9" s="136" customFormat="1" x14ac:dyDescent="0.2">
      <c r="A545" s="74" t="s">
        <v>74</v>
      </c>
      <c r="B545" s="75" t="s">
        <v>370</v>
      </c>
      <c r="C545" s="75" t="s">
        <v>381</v>
      </c>
      <c r="D545" s="75" t="s">
        <v>381</v>
      </c>
      <c r="E545" s="75" t="s">
        <v>192</v>
      </c>
      <c r="F545" s="75" t="s">
        <v>75</v>
      </c>
      <c r="G545" s="76">
        <v>5838</v>
      </c>
      <c r="H545" s="76">
        <v>5845</v>
      </c>
      <c r="I545" s="76">
        <v>5845</v>
      </c>
    </row>
    <row r="546" spans="1:9" s="136" customFormat="1" x14ac:dyDescent="0.2">
      <c r="A546" s="65" t="s">
        <v>76</v>
      </c>
      <c r="B546" s="66" t="s">
        <v>370</v>
      </c>
      <c r="C546" s="66" t="s">
        <v>381</v>
      </c>
      <c r="D546" s="66" t="s">
        <v>381</v>
      </c>
      <c r="E546" s="66" t="s">
        <v>193</v>
      </c>
      <c r="F546" s="66"/>
      <c r="G546" s="67">
        <f>G547+G549</f>
        <v>685</v>
      </c>
      <c r="H546" s="67">
        <f t="shared" ref="H546:I546" si="201">H547+H549</f>
        <v>655</v>
      </c>
      <c r="I546" s="67">
        <f t="shared" si="201"/>
        <v>655</v>
      </c>
    </row>
    <row r="547" spans="1:9" s="136" customFormat="1" x14ac:dyDescent="0.2">
      <c r="A547" s="74" t="s">
        <v>495</v>
      </c>
      <c r="B547" s="75" t="s">
        <v>370</v>
      </c>
      <c r="C547" s="75" t="s">
        <v>381</v>
      </c>
      <c r="D547" s="75" t="s">
        <v>381</v>
      </c>
      <c r="E547" s="75" t="s">
        <v>193</v>
      </c>
      <c r="F547" s="75" t="s">
        <v>77</v>
      </c>
      <c r="G547" s="76">
        <f>G548</f>
        <v>610</v>
      </c>
      <c r="H547" s="76">
        <f t="shared" ref="H547:I547" si="202">H548</f>
        <v>610</v>
      </c>
      <c r="I547" s="76">
        <f t="shared" si="202"/>
        <v>610</v>
      </c>
    </row>
    <row r="548" spans="1:9" s="136" customFormat="1" x14ac:dyDescent="0.2">
      <c r="A548" s="74" t="s">
        <v>78</v>
      </c>
      <c r="B548" s="75" t="s">
        <v>370</v>
      </c>
      <c r="C548" s="75" t="s">
        <v>381</v>
      </c>
      <c r="D548" s="75" t="s">
        <v>381</v>
      </c>
      <c r="E548" s="75" t="s">
        <v>193</v>
      </c>
      <c r="F548" s="75" t="s">
        <v>79</v>
      </c>
      <c r="G548" s="76">
        <v>610</v>
      </c>
      <c r="H548" s="76">
        <v>610</v>
      </c>
      <c r="I548" s="76">
        <v>610</v>
      </c>
    </row>
    <row r="549" spans="1:9" s="136" customFormat="1" x14ac:dyDescent="0.2">
      <c r="A549" s="74" t="s">
        <v>80</v>
      </c>
      <c r="B549" s="75" t="s">
        <v>370</v>
      </c>
      <c r="C549" s="75" t="s">
        <v>381</v>
      </c>
      <c r="D549" s="75" t="s">
        <v>381</v>
      </c>
      <c r="E549" s="75" t="s">
        <v>193</v>
      </c>
      <c r="F549" s="75" t="s">
        <v>81</v>
      </c>
      <c r="G549" s="76">
        <f>G550</f>
        <v>75</v>
      </c>
      <c r="H549" s="76">
        <f t="shared" ref="H549:I549" si="203">H550</f>
        <v>45</v>
      </c>
      <c r="I549" s="76">
        <f t="shared" si="203"/>
        <v>45</v>
      </c>
    </row>
    <row r="550" spans="1:9" s="136" customFormat="1" x14ac:dyDescent="0.2">
      <c r="A550" s="74" t="s">
        <v>453</v>
      </c>
      <c r="B550" s="75" t="s">
        <v>370</v>
      </c>
      <c r="C550" s="75" t="s">
        <v>381</v>
      </c>
      <c r="D550" s="75" t="s">
        <v>381</v>
      </c>
      <c r="E550" s="75" t="s">
        <v>193</v>
      </c>
      <c r="F550" s="75" t="s">
        <v>82</v>
      </c>
      <c r="G550" s="76">
        <v>75</v>
      </c>
      <c r="H550" s="76">
        <v>45</v>
      </c>
      <c r="I550" s="76">
        <v>45</v>
      </c>
    </row>
    <row r="551" spans="1:9" s="136" customFormat="1" x14ac:dyDescent="0.2">
      <c r="A551" s="65" t="s">
        <v>342</v>
      </c>
      <c r="B551" s="66" t="s">
        <v>370</v>
      </c>
      <c r="C551" s="66" t="s">
        <v>437</v>
      </c>
      <c r="D551" s="66" t="s">
        <v>70</v>
      </c>
      <c r="E551" s="66"/>
      <c r="F551" s="66"/>
      <c r="G551" s="67">
        <f>G552+G557</f>
        <v>61000</v>
      </c>
      <c r="H551" s="67">
        <f t="shared" ref="H551:I551" si="204">H552+H557</f>
        <v>60000</v>
      </c>
      <c r="I551" s="67">
        <f t="shared" si="204"/>
        <v>78000</v>
      </c>
    </row>
    <row r="552" spans="1:9" s="136" customFormat="1" x14ac:dyDescent="0.2">
      <c r="A552" s="117" t="s">
        <v>343</v>
      </c>
      <c r="B552" s="66" t="s">
        <v>370</v>
      </c>
      <c r="C552" s="66" t="s">
        <v>437</v>
      </c>
      <c r="D552" s="66" t="s">
        <v>69</v>
      </c>
      <c r="E552" s="66"/>
      <c r="F552" s="66"/>
      <c r="G552" s="67">
        <f>G553</f>
        <v>1000</v>
      </c>
      <c r="H552" s="87">
        <f t="shared" ref="H552:I555" si="205">H553</f>
        <v>0</v>
      </c>
      <c r="I552" s="87">
        <f t="shared" si="205"/>
        <v>0</v>
      </c>
    </row>
    <row r="553" spans="1:9" s="136" customFormat="1" ht="27" x14ac:dyDescent="0.2">
      <c r="A553" s="78" t="s">
        <v>749</v>
      </c>
      <c r="B553" s="69" t="s">
        <v>370</v>
      </c>
      <c r="C553" s="69" t="s">
        <v>437</v>
      </c>
      <c r="D553" s="69" t="s">
        <v>69</v>
      </c>
      <c r="E553" s="69" t="s">
        <v>246</v>
      </c>
      <c r="F553" s="69"/>
      <c r="G553" s="70">
        <f>G554</f>
        <v>1000</v>
      </c>
      <c r="H553" s="114">
        <f t="shared" si="205"/>
        <v>0</v>
      </c>
      <c r="I553" s="114">
        <f t="shared" si="205"/>
        <v>0</v>
      </c>
    </row>
    <row r="554" spans="1:9" s="136" customFormat="1" ht="36" x14ac:dyDescent="0.2">
      <c r="A554" s="65" t="s">
        <v>36</v>
      </c>
      <c r="B554" s="66" t="s">
        <v>370</v>
      </c>
      <c r="C554" s="66" t="s">
        <v>437</v>
      </c>
      <c r="D554" s="66" t="s">
        <v>69</v>
      </c>
      <c r="E554" s="66" t="s">
        <v>505</v>
      </c>
      <c r="F554" s="66"/>
      <c r="G554" s="67">
        <f>G555</f>
        <v>1000</v>
      </c>
      <c r="H554" s="87">
        <f t="shared" si="205"/>
        <v>0</v>
      </c>
      <c r="I554" s="87">
        <f t="shared" si="205"/>
        <v>0</v>
      </c>
    </row>
    <row r="555" spans="1:9" s="136" customFormat="1" x14ac:dyDescent="0.2">
      <c r="A555" s="74" t="s">
        <v>495</v>
      </c>
      <c r="B555" s="75" t="s">
        <v>370</v>
      </c>
      <c r="C555" s="75" t="s">
        <v>437</v>
      </c>
      <c r="D555" s="75" t="s">
        <v>69</v>
      </c>
      <c r="E555" s="75" t="s">
        <v>505</v>
      </c>
      <c r="F555" s="75" t="s">
        <v>77</v>
      </c>
      <c r="G555" s="76">
        <f>G556</f>
        <v>1000</v>
      </c>
      <c r="H555" s="88">
        <f t="shared" si="205"/>
        <v>0</v>
      </c>
      <c r="I555" s="88">
        <f t="shared" si="205"/>
        <v>0</v>
      </c>
    </row>
    <row r="556" spans="1:9" s="136" customFormat="1" x14ac:dyDescent="0.2">
      <c r="A556" s="74" t="s">
        <v>78</v>
      </c>
      <c r="B556" s="75" t="s">
        <v>370</v>
      </c>
      <c r="C556" s="75" t="s">
        <v>437</v>
      </c>
      <c r="D556" s="75" t="s">
        <v>69</v>
      </c>
      <c r="E556" s="75" t="s">
        <v>505</v>
      </c>
      <c r="F556" s="75" t="s">
        <v>79</v>
      </c>
      <c r="G556" s="76">
        <f>500+500</f>
        <v>1000</v>
      </c>
      <c r="H556" s="88">
        <v>0</v>
      </c>
      <c r="I556" s="88">
        <v>0</v>
      </c>
    </row>
    <row r="557" spans="1:9" s="136" customFormat="1" x14ac:dyDescent="0.2">
      <c r="A557" s="65" t="s">
        <v>345</v>
      </c>
      <c r="B557" s="66" t="s">
        <v>370</v>
      </c>
      <c r="C557" s="66" t="s">
        <v>437</v>
      </c>
      <c r="D557" s="66" t="s">
        <v>431</v>
      </c>
      <c r="E557" s="75"/>
      <c r="F557" s="66"/>
      <c r="G557" s="67">
        <f>G558</f>
        <v>60000</v>
      </c>
      <c r="H557" s="67">
        <f t="shared" ref="H557:I557" si="206">H558</f>
        <v>60000</v>
      </c>
      <c r="I557" s="67">
        <f t="shared" si="206"/>
        <v>78000</v>
      </c>
    </row>
    <row r="558" spans="1:9" s="139" customFormat="1" ht="27" x14ac:dyDescent="0.2">
      <c r="A558" s="78" t="s">
        <v>749</v>
      </c>
      <c r="B558" s="69" t="s">
        <v>370</v>
      </c>
      <c r="C558" s="69" t="s">
        <v>437</v>
      </c>
      <c r="D558" s="69" t="s">
        <v>431</v>
      </c>
      <c r="E558" s="69" t="s">
        <v>246</v>
      </c>
      <c r="F558" s="69"/>
      <c r="G558" s="70">
        <f>G559+G562+G565+G568</f>
        <v>60000</v>
      </c>
      <c r="H558" s="70">
        <f t="shared" ref="H558:I558" si="207">H559+H562+H565+H568</f>
        <v>60000</v>
      </c>
      <c r="I558" s="70">
        <f t="shared" si="207"/>
        <v>78000</v>
      </c>
    </row>
    <row r="559" spans="1:9" s="139" customFormat="1" x14ac:dyDescent="0.2">
      <c r="A559" s="94" t="s">
        <v>154</v>
      </c>
      <c r="B559" s="66" t="s">
        <v>370</v>
      </c>
      <c r="C559" s="66" t="s">
        <v>437</v>
      </c>
      <c r="D559" s="66" t="s">
        <v>431</v>
      </c>
      <c r="E559" s="115" t="s">
        <v>668</v>
      </c>
      <c r="F559" s="66"/>
      <c r="G559" s="67">
        <f t="shared" ref="G559:I560" si="208">G560</f>
        <v>25000</v>
      </c>
      <c r="H559" s="67">
        <f t="shared" si="208"/>
        <v>37000</v>
      </c>
      <c r="I559" s="67">
        <f t="shared" si="208"/>
        <v>35000</v>
      </c>
    </row>
    <row r="560" spans="1:9" s="139" customFormat="1" x14ac:dyDescent="0.2">
      <c r="A560" s="74" t="s">
        <v>495</v>
      </c>
      <c r="B560" s="75" t="s">
        <v>370</v>
      </c>
      <c r="C560" s="75" t="s">
        <v>437</v>
      </c>
      <c r="D560" s="75" t="s">
        <v>431</v>
      </c>
      <c r="E560" s="116" t="s">
        <v>668</v>
      </c>
      <c r="F560" s="75" t="s">
        <v>77</v>
      </c>
      <c r="G560" s="76">
        <f t="shared" si="208"/>
        <v>25000</v>
      </c>
      <c r="H560" s="76">
        <f t="shared" si="208"/>
        <v>37000</v>
      </c>
      <c r="I560" s="76">
        <f t="shared" si="208"/>
        <v>35000</v>
      </c>
    </row>
    <row r="561" spans="1:9" s="139" customFormat="1" x14ac:dyDescent="0.2">
      <c r="A561" s="74" t="s">
        <v>78</v>
      </c>
      <c r="B561" s="75" t="s">
        <v>370</v>
      </c>
      <c r="C561" s="75" t="s">
        <v>437</v>
      </c>
      <c r="D561" s="75" t="s">
        <v>431</v>
      </c>
      <c r="E561" s="116" t="s">
        <v>668</v>
      </c>
      <c r="F561" s="75" t="s">
        <v>79</v>
      </c>
      <c r="G561" s="76">
        <v>25000</v>
      </c>
      <c r="H561" s="76">
        <f>40000-3000</f>
        <v>37000</v>
      </c>
      <c r="I561" s="76">
        <f>40000-5000</f>
        <v>35000</v>
      </c>
    </row>
    <row r="562" spans="1:9" s="139" customFormat="1" x14ac:dyDescent="0.2">
      <c r="A562" s="65" t="s">
        <v>539</v>
      </c>
      <c r="B562" s="66" t="s">
        <v>370</v>
      </c>
      <c r="C562" s="66" t="s">
        <v>437</v>
      </c>
      <c r="D562" s="66" t="s">
        <v>431</v>
      </c>
      <c r="E562" s="115" t="s">
        <v>669</v>
      </c>
      <c r="F562" s="66"/>
      <c r="G562" s="87">
        <f>G563</f>
        <v>0</v>
      </c>
      <c r="H562" s="67">
        <f t="shared" ref="H562:I563" si="209">H563</f>
        <v>20000</v>
      </c>
      <c r="I562" s="67">
        <f t="shared" si="209"/>
        <v>40000</v>
      </c>
    </row>
    <row r="563" spans="1:9" s="139" customFormat="1" x14ac:dyDescent="0.2">
      <c r="A563" s="74" t="s">
        <v>202</v>
      </c>
      <c r="B563" s="75" t="s">
        <v>370</v>
      </c>
      <c r="C563" s="75" t="s">
        <v>437</v>
      </c>
      <c r="D563" s="75" t="s">
        <v>431</v>
      </c>
      <c r="E563" s="116" t="s">
        <v>669</v>
      </c>
      <c r="F563" s="75" t="s">
        <v>382</v>
      </c>
      <c r="G563" s="88">
        <f>G564</f>
        <v>0</v>
      </c>
      <c r="H563" s="76">
        <f t="shared" si="209"/>
        <v>20000</v>
      </c>
      <c r="I563" s="76">
        <f t="shared" si="209"/>
        <v>40000</v>
      </c>
    </row>
    <row r="564" spans="1:9" s="139" customFormat="1" x14ac:dyDescent="0.2">
      <c r="A564" s="74" t="s">
        <v>383</v>
      </c>
      <c r="B564" s="75" t="s">
        <v>370</v>
      </c>
      <c r="C564" s="75" t="s">
        <v>437</v>
      </c>
      <c r="D564" s="75" t="s">
        <v>431</v>
      </c>
      <c r="E564" s="116" t="s">
        <v>669</v>
      </c>
      <c r="F564" s="75" t="s">
        <v>384</v>
      </c>
      <c r="G564" s="88">
        <v>0</v>
      </c>
      <c r="H564" s="76">
        <v>20000</v>
      </c>
      <c r="I564" s="76">
        <f>50000-10000</f>
        <v>40000</v>
      </c>
    </row>
    <row r="565" spans="1:9" s="139" customFormat="1" x14ac:dyDescent="0.2">
      <c r="A565" s="65" t="s">
        <v>670</v>
      </c>
      <c r="B565" s="66" t="s">
        <v>370</v>
      </c>
      <c r="C565" s="66" t="s">
        <v>437</v>
      </c>
      <c r="D565" s="66" t="s">
        <v>431</v>
      </c>
      <c r="E565" s="115" t="s">
        <v>671</v>
      </c>
      <c r="F565" s="66"/>
      <c r="G565" s="67">
        <f>G566</f>
        <v>32000</v>
      </c>
      <c r="H565" s="87">
        <f t="shared" ref="H565:I566" si="210">H566</f>
        <v>0</v>
      </c>
      <c r="I565" s="87">
        <f t="shared" si="210"/>
        <v>0</v>
      </c>
    </row>
    <row r="566" spans="1:9" s="139" customFormat="1" x14ac:dyDescent="0.2">
      <c r="A566" s="74" t="s">
        <v>495</v>
      </c>
      <c r="B566" s="75" t="s">
        <v>370</v>
      </c>
      <c r="C566" s="75" t="s">
        <v>437</v>
      </c>
      <c r="D566" s="75" t="s">
        <v>431</v>
      </c>
      <c r="E566" s="75" t="s">
        <v>671</v>
      </c>
      <c r="F566" s="75" t="s">
        <v>77</v>
      </c>
      <c r="G566" s="76">
        <f>G567</f>
        <v>32000</v>
      </c>
      <c r="H566" s="88">
        <f t="shared" si="210"/>
        <v>0</v>
      </c>
      <c r="I566" s="88">
        <f t="shared" si="210"/>
        <v>0</v>
      </c>
    </row>
    <row r="567" spans="1:9" s="139" customFormat="1" x14ac:dyDescent="0.2">
      <c r="A567" s="74" t="s">
        <v>78</v>
      </c>
      <c r="B567" s="75" t="s">
        <v>370</v>
      </c>
      <c r="C567" s="75" t="s">
        <v>437</v>
      </c>
      <c r="D567" s="75" t="s">
        <v>431</v>
      </c>
      <c r="E567" s="75" t="s">
        <v>671</v>
      </c>
      <c r="F567" s="75" t="s">
        <v>79</v>
      </c>
      <c r="G567" s="76">
        <v>32000</v>
      </c>
      <c r="H567" s="88">
        <v>0</v>
      </c>
      <c r="I567" s="88">
        <v>0</v>
      </c>
    </row>
    <row r="568" spans="1:9" s="139" customFormat="1" x14ac:dyDescent="0.2">
      <c r="A568" s="94" t="s">
        <v>121</v>
      </c>
      <c r="B568" s="66" t="s">
        <v>370</v>
      </c>
      <c r="C568" s="66" t="s">
        <v>437</v>
      </c>
      <c r="D568" s="66" t="s">
        <v>431</v>
      </c>
      <c r="E568" s="66" t="s">
        <v>655</v>
      </c>
      <c r="F568" s="66"/>
      <c r="G568" s="87">
        <f>G569+G571</f>
        <v>3000</v>
      </c>
      <c r="H568" s="87">
        <f t="shared" ref="H568:I568" si="211">H569+H571</f>
        <v>3000</v>
      </c>
      <c r="I568" s="87">
        <f t="shared" si="211"/>
        <v>3000</v>
      </c>
    </row>
    <row r="569" spans="1:9" s="77" customFormat="1" x14ac:dyDescent="0.2">
      <c r="A569" s="74" t="s">
        <v>495</v>
      </c>
      <c r="B569" s="75" t="s">
        <v>370</v>
      </c>
      <c r="C569" s="75" t="s">
        <v>437</v>
      </c>
      <c r="D569" s="75" t="s">
        <v>431</v>
      </c>
      <c r="E569" s="75" t="s">
        <v>655</v>
      </c>
      <c r="F569" s="75" t="s">
        <v>77</v>
      </c>
      <c r="G569" s="88">
        <f>G570</f>
        <v>700</v>
      </c>
      <c r="H569" s="88">
        <f t="shared" ref="H569:I569" si="212">H570</f>
        <v>1000</v>
      </c>
      <c r="I569" s="88">
        <f t="shared" si="212"/>
        <v>1000</v>
      </c>
    </row>
    <row r="570" spans="1:9" s="77" customFormat="1" x14ac:dyDescent="0.2">
      <c r="A570" s="74" t="s">
        <v>78</v>
      </c>
      <c r="B570" s="75" t="s">
        <v>370</v>
      </c>
      <c r="C570" s="75" t="s">
        <v>437</v>
      </c>
      <c r="D570" s="75" t="s">
        <v>431</v>
      </c>
      <c r="E570" s="75" t="s">
        <v>655</v>
      </c>
      <c r="F570" s="75" t="s">
        <v>79</v>
      </c>
      <c r="G570" s="88">
        <v>700</v>
      </c>
      <c r="H570" s="88">
        <v>1000</v>
      </c>
      <c r="I570" s="88">
        <v>1000</v>
      </c>
    </row>
    <row r="571" spans="1:9" s="77" customFormat="1" x14ac:dyDescent="0.2">
      <c r="A571" s="74" t="s">
        <v>202</v>
      </c>
      <c r="B571" s="75" t="s">
        <v>370</v>
      </c>
      <c r="C571" s="75" t="s">
        <v>437</v>
      </c>
      <c r="D571" s="75" t="s">
        <v>431</v>
      </c>
      <c r="E571" s="75" t="s">
        <v>655</v>
      </c>
      <c r="F571" s="75" t="s">
        <v>382</v>
      </c>
      <c r="G571" s="88">
        <f>G572</f>
        <v>2300</v>
      </c>
      <c r="H571" s="88">
        <f t="shared" ref="H571:I571" si="213">H572</f>
        <v>2000</v>
      </c>
      <c r="I571" s="88">
        <f t="shared" si="213"/>
        <v>2000</v>
      </c>
    </row>
    <row r="572" spans="1:9" s="77" customFormat="1" x14ac:dyDescent="0.2">
      <c r="A572" s="74" t="s">
        <v>383</v>
      </c>
      <c r="B572" s="75" t="s">
        <v>370</v>
      </c>
      <c r="C572" s="75" t="s">
        <v>437</v>
      </c>
      <c r="D572" s="75" t="s">
        <v>431</v>
      </c>
      <c r="E572" s="75" t="s">
        <v>655</v>
      </c>
      <c r="F572" s="75" t="s">
        <v>384</v>
      </c>
      <c r="G572" s="88">
        <v>2300</v>
      </c>
      <c r="H572" s="88">
        <v>2000</v>
      </c>
      <c r="I572" s="88">
        <v>2000</v>
      </c>
    </row>
    <row r="573" spans="1:9" s="77" customFormat="1" x14ac:dyDescent="0.2">
      <c r="A573" s="65" t="s">
        <v>622</v>
      </c>
      <c r="B573" s="66" t="s">
        <v>370</v>
      </c>
      <c r="C573" s="66" t="s">
        <v>435</v>
      </c>
      <c r="D573" s="66" t="s">
        <v>70</v>
      </c>
      <c r="E573" s="66"/>
      <c r="F573" s="66"/>
      <c r="G573" s="67">
        <f>G574</f>
        <v>1000</v>
      </c>
      <c r="H573" s="67">
        <f t="shared" ref="H573:I574" si="214">H574</f>
        <v>72879.899999999994</v>
      </c>
      <c r="I573" s="87">
        <f t="shared" si="214"/>
        <v>0</v>
      </c>
    </row>
    <row r="574" spans="1:9" s="77" customFormat="1" x14ac:dyDescent="0.2">
      <c r="A574" s="65" t="s">
        <v>415</v>
      </c>
      <c r="B574" s="66" t="s">
        <v>370</v>
      </c>
      <c r="C574" s="66" t="s">
        <v>435</v>
      </c>
      <c r="D574" s="66" t="s">
        <v>71</v>
      </c>
      <c r="E574" s="66"/>
      <c r="F574" s="66"/>
      <c r="G574" s="67">
        <f>G575</f>
        <v>1000</v>
      </c>
      <c r="H574" s="67">
        <f t="shared" si="214"/>
        <v>72879.899999999994</v>
      </c>
      <c r="I574" s="87">
        <f t="shared" si="214"/>
        <v>0</v>
      </c>
    </row>
    <row r="575" spans="1:9" s="77" customFormat="1" ht="27" x14ac:dyDescent="0.2">
      <c r="A575" s="78" t="s">
        <v>749</v>
      </c>
      <c r="B575" s="69" t="s">
        <v>370</v>
      </c>
      <c r="C575" s="69" t="s">
        <v>435</v>
      </c>
      <c r="D575" s="69" t="s">
        <v>71</v>
      </c>
      <c r="E575" s="69" t="s">
        <v>246</v>
      </c>
      <c r="F575" s="69"/>
      <c r="G575" s="70">
        <f>G576+G579+G582</f>
        <v>1000</v>
      </c>
      <c r="H575" s="70">
        <f t="shared" ref="H575:I575" si="215">H576+H579+H582</f>
        <v>72879.899999999994</v>
      </c>
      <c r="I575" s="114">
        <f t="shared" si="215"/>
        <v>0</v>
      </c>
    </row>
    <row r="576" spans="1:9" s="77" customFormat="1" ht="24" x14ac:dyDescent="0.2">
      <c r="A576" s="65" t="s">
        <v>672</v>
      </c>
      <c r="B576" s="66" t="s">
        <v>370</v>
      </c>
      <c r="C576" s="66" t="s">
        <v>435</v>
      </c>
      <c r="D576" s="66" t="s">
        <v>71</v>
      </c>
      <c r="E576" s="66" t="s">
        <v>673</v>
      </c>
      <c r="F576" s="66"/>
      <c r="G576" s="87">
        <f t="shared" ref="G576:I577" si="216">G577</f>
        <v>0</v>
      </c>
      <c r="H576" s="67">
        <f t="shared" si="216"/>
        <v>47000</v>
      </c>
      <c r="I576" s="87">
        <f t="shared" si="216"/>
        <v>0</v>
      </c>
    </row>
    <row r="577" spans="1:9" s="77" customFormat="1" x14ac:dyDescent="0.2">
      <c r="A577" s="74" t="s">
        <v>202</v>
      </c>
      <c r="B577" s="75" t="s">
        <v>370</v>
      </c>
      <c r="C577" s="75" t="s">
        <v>435</v>
      </c>
      <c r="D577" s="75" t="s">
        <v>71</v>
      </c>
      <c r="E577" s="75" t="s">
        <v>673</v>
      </c>
      <c r="F577" s="75" t="s">
        <v>382</v>
      </c>
      <c r="G577" s="88">
        <f t="shared" si="216"/>
        <v>0</v>
      </c>
      <c r="H577" s="76">
        <f t="shared" si="216"/>
        <v>47000</v>
      </c>
      <c r="I577" s="88">
        <f t="shared" si="216"/>
        <v>0</v>
      </c>
    </row>
    <row r="578" spans="1:9" s="77" customFormat="1" x14ac:dyDescent="0.2">
      <c r="A578" s="74" t="s">
        <v>383</v>
      </c>
      <c r="B578" s="75" t="s">
        <v>370</v>
      </c>
      <c r="C578" s="75" t="s">
        <v>435</v>
      </c>
      <c r="D578" s="75" t="s">
        <v>71</v>
      </c>
      <c r="E578" s="75" t="s">
        <v>673</v>
      </c>
      <c r="F578" s="75" t="s">
        <v>384</v>
      </c>
      <c r="G578" s="88">
        <v>0</v>
      </c>
      <c r="H578" s="76">
        <f>60000-3000-10000</f>
        <v>47000</v>
      </c>
      <c r="I578" s="88">
        <v>0</v>
      </c>
    </row>
    <row r="579" spans="1:9" s="77" customFormat="1" x14ac:dyDescent="0.2">
      <c r="A579" s="65" t="s">
        <v>674</v>
      </c>
      <c r="B579" s="66" t="s">
        <v>370</v>
      </c>
      <c r="C579" s="66" t="s">
        <v>435</v>
      </c>
      <c r="D579" s="66" t="s">
        <v>71</v>
      </c>
      <c r="E579" s="66" t="s">
        <v>675</v>
      </c>
      <c r="F579" s="66"/>
      <c r="G579" s="87">
        <f t="shared" ref="G579:I580" si="217">G580</f>
        <v>0</v>
      </c>
      <c r="H579" s="67">
        <f t="shared" si="217"/>
        <v>25879.9</v>
      </c>
      <c r="I579" s="87">
        <f t="shared" si="217"/>
        <v>0</v>
      </c>
    </row>
    <row r="580" spans="1:9" s="77" customFormat="1" x14ac:dyDescent="0.2">
      <c r="A580" s="74" t="s">
        <v>495</v>
      </c>
      <c r="B580" s="75" t="s">
        <v>370</v>
      </c>
      <c r="C580" s="75" t="s">
        <v>435</v>
      </c>
      <c r="D580" s="75" t="s">
        <v>71</v>
      </c>
      <c r="E580" s="75" t="s">
        <v>675</v>
      </c>
      <c r="F580" s="75" t="s">
        <v>77</v>
      </c>
      <c r="G580" s="88">
        <f t="shared" si="217"/>
        <v>0</v>
      </c>
      <c r="H580" s="76">
        <f t="shared" si="217"/>
        <v>25879.9</v>
      </c>
      <c r="I580" s="88">
        <f t="shared" si="217"/>
        <v>0</v>
      </c>
    </row>
    <row r="581" spans="1:9" s="77" customFormat="1" x14ac:dyDescent="0.2">
      <c r="A581" s="74" t="s">
        <v>78</v>
      </c>
      <c r="B581" s="75" t="s">
        <v>370</v>
      </c>
      <c r="C581" s="75" t="s">
        <v>435</v>
      </c>
      <c r="D581" s="75" t="s">
        <v>71</v>
      </c>
      <c r="E581" s="75" t="s">
        <v>675</v>
      </c>
      <c r="F581" s="75" t="s">
        <v>79</v>
      </c>
      <c r="G581" s="88">
        <v>0</v>
      </c>
      <c r="H581" s="76">
        <f>30000-4120.1</f>
        <v>25879.9</v>
      </c>
      <c r="I581" s="88">
        <v>0</v>
      </c>
    </row>
    <row r="582" spans="1:9" s="77" customFormat="1" x14ac:dyDescent="0.2">
      <c r="A582" s="94" t="s">
        <v>121</v>
      </c>
      <c r="B582" s="66" t="s">
        <v>370</v>
      </c>
      <c r="C582" s="66" t="s">
        <v>435</v>
      </c>
      <c r="D582" s="66" t="s">
        <v>71</v>
      </c>
      <c r="E582" s="66" t="s">
        <v>655</v>
      </c>
      <c r="F582" s="66"/>
      <c r="G582" s="67">
        <f>G583+G585</f>
        <v>1000</v>
      </c>
      <c r="H582" s="87">
        <f t="shared" ref="H582:I582" si="218">H583+H585</f>
        <v>0</v>
      </c>
      <c r="I582" s="87">
        <f t="shared" si="218"/>
        <v>0</v>
      </c>
    </row>
    <row r="583" spans="1:9" s="77" customFormat="1" x14ac:dyDescent="0.2">
      <c r="A583" s="74" t="s">
        <v>495</v>
      </c>
      <c r="B583" s="75" t="s">
        <v>370</v>
      </c>
      <c r="C583" s="75" t="s">
        <v>435</v>
      </c>
      <c r="D583" s="75" t="s">
        <v>71</v>
      </c>
      <c r="E583" s="75" t="s">
        <v>655</v>
      </c>
      <c r="F583" s="75" t="s">
        <v>77</v>
      </c>
      <c r="G583" s="76">
        <f>G584</f>
        <v>500</v>
      </c>
      <c r="H583" s="88">
        <f t="shared" ref="H583:I583" si="219">H584</f>
        <v>0</v>
      </c>
      <c r="I583" s="88">
        <f t="shared" si="219"/>
        <v>0</v>
      </c>
    </row>
    <row r="584" spans="1:9" s="77" customFormat="1" x14ac:dyDescent="0.2">
      <c r="A584" s="74" t="s">
        <v>78</v>
      </c>
      <c r="B584" s="75" t="s">
        <v>370</v>
      </c>
      <c r="C584" s="75" t="s">
        <v>435</v>
      </c>
      <c r="D584" s="75" t="s">
        <v>71</v>
      </c>
      <c r="E584" s="75" t="s">
        <v>655</v>
      </c>
      <c r="F584" s="75" t="s">
        <v>79</v>
      </c>
      <c r="G584" s="76">
        <v>500</v>
      </c>
      <c r="H584" s="88">
        <v>0</v>
      </c>
      <c r="I584" s="88">
        <v>0</v>
      </c>
    </row>
    <row r="585" spans="1:9" s="77" customFormat="1" x14ac:dyDescent="0.2">
      <c r="A585" s="74" t="s">
        <v>202</v>
      </c>
      <c r="B585" s="75" t="s">
        <v>370</v>
      </c>
      <c r="C585" s="75" t="s">
        <v>435</v>
      </c>
      <c r="D585" s="75" t="s">
        <v>71</v>
      </c>
      <c r="E585" s="75" t="s">
        <v>655</v>
      </c>
      <c r="F585" s="75" t="s">
        <v>382</v>
      </c>
      <c r="G585" s="76">
        <f>G586</f>
        <v>500</v>
      </c>
      <c r="H585" s="88">
        <f t="shared" ref="H585:I585" si="220">H586</f>
        <v>0</v>
      </c>
      <c r="I585" s="88">
        <f t="shared" si="220"/>
        <v>0</v>
      </c>
    </row>
    <row r="586" spans="1:9" s="77" customFormat="1" x14ac:dyDescent="0.2">
      <c r="A586" s="74" t="s">
        <v>383</v>
      </c>
      <c r="B586" s="75" t="s">
        <v>370</v>
      </c>
      <c r="C586" s="75" t="s">
        <v>435</v>
      </c>
      <c r="D586" s="75" t="s">
        <v>71</v>
      </c>
      <c r="E586" s="75" t="s">
        <v>655</v>
      </c>
      <c r="F586" s="75" t="s">
        <v>384</v>
      </c>
      <c r="G586" s="76">
        <v>500</v>
      </c>
      <c r="H586" s="88">
        <v>0</v>
      </c>
      <c r="I586" s="88">
        <v>0</v>
      </c>
    </row>
    <row r="587" spans="1:9" s="77" customFormat="1" ht="31.5" x14ac:dyDescent="0.2">
      <c r="A587" s="68" t="s">
        <v>739</v>
      </c>
      <c r="B587" s="71" t="s">
        <v>606</v>
      </c>
      <c r="C587" s="72"/>
      <c r="D587" s="72"/>
      <c r="E587" s="71"/>
      <c r="F587" s="71"/>
      <c r="G587" s="73">
        <f>G588+G612+G619</f>
        <v>11374.375</v>
      </c>
      <c r="H587" s="73">
        <f t="shared" ref="H587:I587" si="221">H588+H612+H619</f>
        <v>11577.525000000001</v>
      </c>
      <c r="I587" s="73">
        <f t="shared" si="221"/>
        <v>11347.650000000001</v>
      </c>
    </row>
    <row r="588" spans="1:9" s="77" customFormat="1" x14ac:dyDescent="0.2">
      <c r="A588" s="65" t="s">
        <v>104</v>
      </c>
      <c r="B588" s="66" t="s">
        <v>606</v>
      </c>
      <c r="C588" s="66" t="s">
        <v>69</v>
      </c>
      <c r="D588" s="66" t="s">
        <v>70</v>
      </c>
      <c r="E588" s="66"/>
      <c r="F588" s="66"/>
      <c r="G588" s="67">
        <f>G589+G600+G606</f>
        <v>9186.875</v>
      </c>
      <c r="H588" s="67">
        <f>H589+H600+H606</f>
        <v>9390.0250000000015</v>
      </c>
      <c r="I588" s="67">
        <f>I589+I600+I606</f>
        <v>9160.1500000000015</v>
      </c>
    </row>
    <row r="589" spans="1:9" s="77" customFormat="1" ht="24" x14ac:dyDescent="0.2">
      <c r="A589" s="65" t="s">
        <v>283</v>
      </c>
      <c r="B589" s="66" t="s">
        <v>606</v>
      </c>
      <c r="C589" s="66" t="s">
        <v>69</v>
      </c>
      <c r="D589" s="66" t="s">
        <v>71</v>
      </c>
      <c r="E589" s="66"/>
      <c r="F589" s="66"/>
      <c r="G589" s="67">
        <f t="shared" ref="G589:I590" si="222">G590</f>
        <v>8941.2000000000007</v>
      </c>
      <c r="H589" s="67">
        <f t="shared" si="222"/>
        <v>8941.2000000000007</v>
      </c>
      <c r="I589" s="67">
        <f t="shared" si="222"/>
        <v>8941.2000000000007</v>
      </c>
    </row>
    <row r="590" spans="1:9" s="77" customFormat="1" x14ac:dyDescent="0.2">
      <c r="A590" s="98" t="s">
        <v>67</v>
      </c>
      <c r="B590" s="80" t="s">
        <v>606</v>
      </c>
      <c r="C590" s="80" t="s">
        <v>69</v>
      </c>
      <c r="D590" s="80" t="s">
        <v>71</v>
      </c>
      <c r="E590" s="80" t="s">
        <v>190</v>
      </c>
      <c r="F590" s="80"/>
      <c r="G590" s="81">
        <f t="shared" si="222"/>
        <v>8941.2000000000007</v>
      </c>
      <c r="H590" s="81">
        <f t="shared" si="222"/>
        <v>8941.2000000000007</v>
      </c>
      <c r="I590" s="81">
        <f t="shared" si="222"/>
        <v>8941.2000000000007</v>
      </c>
    </row>
    <row r="591" spans="1:9" s="77" customFormat="1" x14ac:dyDescent="0.2">
      <c r="A591" s="82" t="s">
        <v>275</v>
      </c>
      <c r="B591" s="66" t="s">
        <v>606</v>
      </c>
      <c r="C591" s="66" t="s">
        <v>69</v>
      </c>
      <c r="D591" s="66" t="s">
        <v>71</v>
      </c>
      <c r="E591" s="66" t="s">
        <v>191</v>
      </c>
      <c r="F591" s="66"/>
      <c r="G591" s="67">
        <f>G592+G595</f>
        <v>8941.2000000000007</v>
      </c>
      <c r="H591" s="67">
        <f>H592+H595</f>
        <v>8941.2000000000007</v>
      </c>
      <c r="I591" s="67">
        <f>I592+I595</f>
        <v>8941.2000000000007</v>
      </c>
    </row>
    <row r="592" spans="1:9" s="77" customFormat="1" x14ac:dyDescent="0.2">
      <c r="A592" s="82" t="s">
        <v>274</v>
      </c>
      <c r="B592" s="66" t="s">
        <v>606</v>
      </c>
      <c r="C592" s="66" t="s">
        <v>69</v>
      </c>
      <c r="D592" s="66" t="s">
        <v>71</v>
      </c>
      <c r="E592" s="66" t="s">
        <v>192</v>
      </c>
      <c r="F592" s="66"/>
      <c r="G592" s="67">
        <f t="shared" ref="G592:I593" si="223">G593</f>
        <v>8481.2000000000007</v>
      </c>
      <c r="H592" s="67">
        <f t="shared" si="223"/>
        <v>8481.2000000000007</v>
      </c>
      <c r="I592" s="67">
        <f t="shared" si="223"/>
        <v>8481.2000000000007</v>
      </c>
    </row>
    <row r="593" spans="1:9" s="77" customFormat="1" ht="36" x14ac:dyDescent="0.2">
      <c r="A593" s="74" t="s">
        <v>72</v>
      </c>
      <c r="B593" s="75" t="s">
        <v>606</v>
      </c>
      <c r="C593" s="75" t="s">
        <v>69</v>
      </c>
      <c r="D593" s="75" t="s">
        <v>71</v>
      </c>
      <c r="E593" s="75" t="s">
        <v>192</v>
      </c>
      <c r="F593" s="75" t="s">
        <v>73</v>
      </c>
      <c r="G593" s="76">
        <f t="shared" si="223"/>
        <v>8481.2000000000007</v>
      </c>
      <c r="H593" s="76">
        <f t="shared" si="223"/>
        <v>8481.2000000000007</v>
      </c>
      <c r="I593" s="76">
        <f t="shared" si="223"/>
        <v>8481.2000000000007</v>
      </c>
    </row>
    <row r="594" spans="1:9" s="77" customFormat="1" x14ac:dyDescent="0.2">
      <c r="A594" s="74" t="s">
        <v>74</v>
      </c>
      <c r="B594" s="75" t="s">
        <v>606</v>
      </c>
      <c r="C594" s="75" t="s">
        <v>69</v>
      </c>
      <c r="D594" s="75" t="s">
        <v>71</v>
      </c>
      <c r="E594" s="75" t="s">
        <v>192</v>
      </c>
      <c r="F594" s="75" t="s">
        <v>75</v>
      </c>
      <c r="G594" s="76">
        <v>8481.2000000000007</v>
      </c>
      <c r="H594" s="76">
        <v>8481.2000000000007</v>
      </c>
      <c r="I594" s="76">
        <v>8481.2000000000007</v>
      </c>
    </row>
    <row r="595" spans="1:9" s="77" customFormat="1" x14ac:dyDescent="0.2">
      <c r="A595" s="65" t="s">
        <v>76</v>
      </c>
      <c r="B595" s="66" t="s">
        <v>606</v>
      </c>
      <c r="C595" s="66" t="s">
        <v>69</v>
      </c>
      <c r="D595" s="66" t="s">
        <v>71</v>
      </c>
      <c r="E595" s="66" t="s">
        <v>193</v>
      </c>
      <c r="F595" s="66"/>
      <c r="G595" s="67">
        <f>G596+G598</f>
        <v>460</v>
      </c>
      <c r="H595" s="67">
        <f>H596+H598</f>
        <v>460</v>
      </c>
      <c r="I595" s="67">
        <f>I596+I598</f>
        <v>460</v>
      </c>
    </row>
    <row r="596" spans="1:9" s="77" customFormat="1" x14ac:dyDescent="0.2">
      <c r="A596" s="74" t="s">
        <v>495</v>
      </c>
      <c r="B596" s="75" t="s">
        <v>606</v>
      </c>
      <c r="C596" s="75" t="s">
        <v>69</v>
      </c>
      <c r="D596" s="75" t="s">
        <v>71</v>
      </c>
      <c r="E596" s="75" t="s">
        <v>193</v>
      </c>
      <c r="F596" s="75" t="s">
        <v>77</v>
      </c>
      <c r="G596" s="76">
        <f>G597</f>
        <v>455</v>
      </c>
      <c r="H596" s="76">
        <f>H597</f>
        <v>455</v>
      </c>
      <c r="I596" s="76">
        <f>I597</f>
        <v>455</v>
      </c>
    </row>
    <row r="597" spans="1:9" s="77" customFormat="1" x14ac:dyDescent="0.2">
      <c r="A597" s="74" t="s">
        <v>78</v>
      </c>
      <c r="B597" s="75" t="s">
        <v>606</v>
      </c>
      <c r="C597" s="75" t="s">
        <v>69</v>
      </c>
      <c r="D597" s="75" t="s">
        <v>71</v>
      </c>
      <c r="E597" s="75" t="s">
        <v>193</v>
      </c>
      <c r="F597" s="75" t="s">
        <v>79</v>
      </c>
      <c r="G597" s="76">
        <v>455</v>
      </c>
      <c r="H597" s="76">
        <v>455</v>
      </c>
      <c r="I597" s="76">
        <v>455</v>
      </c>
    </row>
    <row r="598" spans="1:9" s="77" customFormat="1" x14ac:dyDescent="0.2">
      <c r="A598" s="74" t="s">
        <v>80</v>
      </c>
      <c r="B598" s="75" t="s">
        <v>606</v>
      </c>
      <c r="C598" s="75" t="s">
        <v>69</v>
      </c>
      <c r="D598" s="75" t="s">
        <v>71</v>
      </c>
      <c r="E598" s="75" t="s">
        <v>193</v>
      </c>
      <c r="F598" s="75" t="s">
        <v>81</v>
      </c>
      <c r="G598" s="76">
        <f>G599</f>
        <v>5</v>
      </c>
      <c r="H598" s="76">
        <f>H599</f>
        <v>5</v>
      </c>
      <c r="I598" s="76">
        <f>I599</f>
        <v>5</v>
      </c>
    </row>
    <row r="599" spans="1:9" s="77" customFormat="1" x14ac:dyDescent="0.2">
      <c r="A599" s="74" t="s">
        <v>453</v>
      </c>
      <c r="B599" s="75" t="s">
        <v>606</v>
      </c>
      <c r="C599" s="75" t="s">
        <v>69</v>
      </c>
      <c r="D599" s="75" t="s">
        <v>71</v>
      </c>
      <c r="E599" s="75" t="s">
        <v>193</v>
      </c>
      <c r="F599" s="75" t="s">
        <v>82</v>
      </c>
      <c r="G599" s="76">
        <v>5</v>
      </c>
      <c r="H599" s="76">
        <v>5</v>
      </c>
      <c r="I599" s="76">
        <v>5</v>
      </c>
    </row>
    <row r="600" spans="1:9" s="77" customFormat="1" x14ac:dyDescent="0.2">
      <c r="A600" s="65" t="s">
        <v>400</v>
      </c>
      <c r="B600" s="66" t="s">
        <v>606</v>
      </c>
      <c r="C600" s="66" t="s">
        <v>69</v>
      </c>
      <c r="D600" s="66" t="s">
        <v>381</v>
      </c>
      <c r="E600" s="66"/>
      <c r="F600" s="66"/>
      <c r="G600" s="87">
        <f t="shared" ref="G600:I604" si="224">G601</f>
        <v>45.674999999999997</v>
      </c>
      <c r="H600" s="87">
        <f t="shared" si="224"/>
        <v>248.82499999999999</v>
      </c>
      <c r="I600" s="87">
        <f t="shared" si="224"/>
        <v>18.95</v>
      </c>
    </row>
    <row r="601" spans="1:9" s="77" customFormat="1" x14ac:dyDescent="0.2">
      <c r="A601" s="98" t="s">
        <v>67</v>
      </c>
      <c r="B601" s="80" t="s">
        <v>606</v>
      </c>
      <c r="C601" s="80" t="s">
        <v>69</v>
      </c>
      <c r="D601" s="80" t="s">
        <v>381</v>
      </c>
      <c r="E601" s="80" t="s">
        <v>190</v>
      </c>
      <c r="F601" s="75"/>
      <c r="G601" s="89">
        <f t="shared" si="224"/>
        <v>45.674999999999997</v>
      </c>
      <c r="H601" s="89">
        <f t="shared" si="224"/>
        <v>248.82499999999999</v>
      </c>
      <c r="I601" s="89">
        <f t="shared" si="224"/>
        <v>18.95</v>
      </c>
    </row>
    <row r="602" spans="1:9" s="77" customFormat="1" x14ac:dyDescent="0.2">
      <c r="A602" s="82" t="s">
        <v>275</v>
      </c>
      <c r="B602" s="66" t="s">
        <v>606</v>
      </c>
      <c r="C602" s="66" t="s">
        <v>69</v>
      </c>
      <c r="D602" s="66" t="s">
        <v>381</v>
      </c>
      <c r="E602" s="66" t="s">
        <v>191</v>
      </c>
      <c r="F602" s="75"/>
      <c r="G602" s="87">
        <f t="shared" si="224"/>
        <v>45.674999999999997</v>
      </c>
      <c r="H602" s="87">
        <f t="shared" si="224"/>
        <v>248.82499999999999</v>
      </c>
      <c r="I602" s="87">
        <f t="shared" si="224"/>
        <v>18.95</v>
      </c>
    </row>
    <row r="603" spans="1:9" s="77" customFormat="1" ht="24" x14ac:dyDescent="0.2">
      <c r="A603" s="65" t="s">
        <v>403</v>
      </c>
      <c r="B603" s="66" t="s">
        <v>606</v>
      </c>
      <c r="C603" s="66" t="s">
        <v>69</v>
      </c>
      <c r="D603" s="66" t="s">
        <v>381</v>
      </c>
      <c r="E603" s="66" t="s">
        <v>317</v>
      </c>
      <c r="F603" s="66"/>
      <c r="G603" s="87">
        <f t="shared" si="224"/>
        <v>45.674999999999997</v>
      </c>
      <c r="H603" s="87">
        <f t="shared" si="224"/>
        <v>248.82499999999999</v>
      </c>
      <c r="I603" s="87">
        <f t="shared" si="224"/>
        <v>18.95</v>
      </c>
    </row>
    <row r="604" spans="1:9" s="77" customFormat="1" x14ac:dyDescent="0.2">
      <c r="A604" s="74" t="s">
        <v>495</v>
      </c>
      <c r="B604" s="75" t="s">
        <v>606</v>
      </c>
      <c r="C604" s="75" t="s">
        <v>69</v>
      </c>
      <c r="D604" s="75" t="s">
        <v>381</v>
      </c>
      <c r="E604" s="75" t="s">
        <v>317</v>
      </c>
      <c r="F604" s="75" t="s">
        <v>77</v>
      </c>
      <c r="G604" s="88">
        <f t="shared" si="224"/>
        <v>45.674999999999997</v>
      </c>
      <c r="H604" s="88">
        <f t="shared" si="224"/>
        <v>248.82499999999999</v>
      </c>
      <c r="I604" s="88">
        <f t="shared" si="224"/>
        <v>18.95</v>
      </c>
    </row>
    <row r="605" spans="1:9" s="77" customFormat="1" x14ac:dyDescent="0.2">
      <c r="A605" s="74" t="s">
        <v>78</v>
      </c>
      <c r="B605" s="75" t="s">
        <v>606</v>
      </c>
      <c r="C605" s="75" t="s">
        <v>69</v>
      </c>
      <c r="D605" s="75" t="s">
        <v>381</v>
      </c>
      <c r="E605" s="75" t="s">
        <v>317</v>
      </c>
      <c r="F605" s="75" t="s">
        <v>79</v>
      </c>
      <c r="G605" s="88">
        <v>45.674999999999997</v>
      </c>
      <c r="H605" s="88">
        <v>248.82499999999999</v>
      </c>
      <c r="I605" s="88">
        <v>18.95</v>
      </c>
    </row>
    <row r="606" spans="1:9" s="77" customFormat="1" x14ac:dyDescent="0.2">
      <c r="A606" s="106" t="s">
        <v>288</v>
      </c>
      <c r="B606" s="66" t="s">
        <v>606</v>
      </c>
      <c r="C606" s="66" t="s">
        <v>69</v>
      </c>
      <c r="D606" s="66" t="s">
        <v>86</v>
      </c>
      <c r="E606" s="66"/>
      <c r="F606" s="66"/>
      <c r="G606" s="67">
        <f>G607</f>
        <v>200</v>
      </c>
      <c r="H606" s="67">
        <f t="shared" ref="H606:I606" si="225">H607</f>
        <v>200</v>
      </c>
      <c r="I606" s="67">
        <f t="shared" si="225"/>
        <v>200</v>
      </c>
    </row>
    <row r="607" spans="1:9" s="77" customFormat="1" ht="27" x14ac:dyDescent="0.2">
      <c r="A607" s="111" t="s">
        <v>487</v>
      </c>
      <c r="B607" s="69" t="s">
        <v>606</v>
      </c>
      <c r="C607" s="69" t="s">
        <v>69</v>
      </c>
      <c r="D607" s="69" t="s">
        <v>86</v>
      </c>
      <c r="E607" s="69" t="s">
        <v>93</v>
      </c>
      <c r="F607" s="69"/>
      <c r="G607" s="70">
        <f>G608</f>
        <v>200</v>
      </c>
      <c r="H607" s="70">
        <f t="shared" ref="H607:I610" si="226">H608</f>
        <v>200</v>
      </c>
      <c r="I607" s="70">
        <f t="shared" si="226"/>
        <v>200</v>
      </c>
    </row>
    <row r="608" spans="1:9" s="77" customFormat="1" x14ac:dyDescent="0.2">
      <c r="A608" s="106" t="s">
        <v>445</v>
      </c>
      <c r="B608" s="66" t="s">
        <v>606</v>
      </c>
      <c r="C608" s="66" t="s">
        <v>69</v>
      </c>
      <c r="D608" s="66" t="s">
        <v>86</v>
      </c>
      <c r="E608" s="66" t="s">
        <v>446</v>
      </c>
      <c r="F608" s="66"/>
      <c r="G608" s="67">
        <f>G609</f>
        <v>200</v>
      </c>
      <c r="H608" s="67">
        <f t="shared" si="226"/>
        <v>200</v>
      </c>
      <c r="I608" s="67">
        <f t="shared" si="226"/>
        <v>200</v>
      </c>
    </row>
    <row r="609" spans="1:9" s="77" customFormat="1" x14ac:dyDescent="0.2">
      <c r="A609" s="93" t="s">
        <v>602</v>
      </c>
      <c r="B609" s="80" t="s">
        <v>606</v>
      </c>
      <c r="C609" s="80" t="s">
        <v>69</v>
      </c>
      <c r="D609" s="80" t="s">
        <v>86</v>
      </c>
      <c r="E609" s="80" t="s">
        <v>603</v>
      </c>
      <c r="F609" s="80"/>
      <c r="G609" s="81">
        <f>G610</f>
        <v>200</v>
      </c>
      <c r="H609" s="81">
        <f t="shared" si="226"/>
        <v>200</v>
      </c>
      <c r="I609" s="81">
        <f t="shared" si="226"/>
        <v>200</v>
      </c>
    </row>
    <row r="610" spans="1:9" s="77" customFormat="1" ht="36" x14ac:dyDescent="0.2">
      <c r="A610" s="74" t="s">
        <v>72</v>
      </c>
      <c r="B610" s="75" t="s">
        <v>606</v>
      </c>
      <c r="C610" s="75" t="s">
        <v>69</v>
      </c>
      <c r="D610" s="75" t="s">
        <v>86</v>
      </c>
      <c r="E610" s="75" t="s">
        <v>603</v>
      </c>
      <c r="F610" s="75" t="s">
        <v>73</v>
      </c>
      <c r="G610" s="76">
        <f>G611</f>
        <v>200</v>
      </c>
      <c r="H610" s="76">
        <f t="shared" si="226"/>
        <v>200</v>
      </c>
      <c r="I610" s="76">
        <f t="shared" si="226"/>
        <v>200</v>
      </c>
    </row>
    <row r="611" spans="1:9" s="77" customFormat="1" x14ac:dyDescent="0.2">
      <c r="A611" s="74" t="s">
        <v>74</v>
      </c>
      <c r="B611" s="75" t="s">
        <v>606</v>
      </c>
      <c r="C611" s="75" t="s">
        <v>69</v>
      </c>
      <c r="D611" s="75" t="s">
        <v>86</v>
      </c>
      <c r="E611" s="75" t="s">
        <v>603</v>
      </c>
      <c r="F611" s="75" t="s">
        <v>75</v>
      </c>
      <c r="G611" s="76">
        <v>200</v>
      </c>
      <c r="H611" s="76">
        <v>200</v>
      </c>
      <c r="I611" s="76">
        <v>200</v>
      </c>
    </row>
    <row r="612" spans="1:9" s="77" customFormat="1" x14ac:dyDescent="0.2">
      <c r="A612" s="65" t="s">
        <v>337</v>
      </c>
      <c r="B612" s="66" t="s">
        <v>606</v>
      </c>
      <c r="C612" s="66" t="s">
        <v>381</v>
      </c>
      <c r="D612" s="66" t="s">
        <v>70</v>
      </c>
      <c r="E612" s="75"/>
      <c r="F612" s="75"/>
      <c r="G612" s="67">
        <f t="shared" ref="G612:I617" si="227">G613</f>
        <v>2000</v>
      </c>
      <c r="H612" s="67">
        <f t="shared" si="227"/>
        <v>2000</v>
      </c>
      <c r="I612" s="67">
        <f t="shared" si="227"/>
        <v>2000</v>
      </c>
    </row>
    <row r="613" spans="1:9" s="77" customFormat="1" x14ac:dyDescent="0.2">
      <c r="A613" s="65" t="s">
        <v>340</v>
      </c>
      <c r="B613" s="66" t="s">
        <v>606</v>
      </c>
      <c r="C613" s="66" t="s">
        <v>381</v>
      </c>
      <c r="D613" s="66" t="s">
        <v>430</v>
      </c>
      <c r="E613" s="80"/>
      <c r="F613" s="80"/>
      <c r="G613" s="67">
        <f t="shared" si="227"/>
        <v>2000</v>
      </c>
      <c r="H613" s="67">
        <f t="shared" si="227"/>
        <v>2000</v>
      </c>
      <c r="I613" s="67">
        <f t="shared" si="227"/>
        <v>2000</v>
      </c>
    </row>
    <row r="614" spans="1:9" s="77" customFormat="1" x14ac:dyDescent="0.2">
      <c r="A614" s="98" t="s">
        <v>67</v>
      </c>
      <c r="B614" s="80" t="s">
        <v>606</v>
      </c>
      <c r="C614" s="80" t="s">
        <v>381</v>
      </c>
      <c r="D614" s="80" t="s">
        <v>430</v>
      </c>
      <c r="E614" s="80" t="s">
        <v>190</v>
      </c>
      <c r="F614" s="80"/>
      <c r="G614" s="81">
        <f t="shared" si="227"/>
        <v>2000</v>
      </c>
      <c r="H614" s="81">
        <f t="shared" si="227"/>
        <v>2000</v>
      </c>
      <c r="I614" s="81">
        <f t="shared" si="227"/>
        <v>2000</v>
      </c>
    </row>
    <row r="615" spans="1:9" s="77" customFormat="1" x14ac:dyDescent="0.2">
      <c r="A615" s="65" t="s">
        <v>275</v>
      </c>
      <c r="B615" s="66" t="s">
        <v>606</v>
      </c>
      <c r="C615" s="66" t="s">
        <v>381</v>
      </c>
      <c r="D615" s="66" t="s">
        <v>430</v>
      </c>
      <c r="E615" s="66" t="s">
        <v>191</v>
      </c>
      <c r="F615" s="66"/>
      <c r="G615" s="67">
        <f t="shared" si="227"/>
        <v>2000</v>
      </c>
      <c r="H615" s="67">
        <f t="shared" si="227"/>
        <v>2000</v>
      </c>
      <c r="I615" s="67">
        <f t="shared" si="227"/>
        <v>2000</v>
      </c>
    </row>
    <row r="616" spans="1:9" s="77" customFormat="1" x14ac:dyDescent="0.2">
      <c r="A616" s="65" t="s">
        <v>511</v>
      </c>
      <c r="B616" s="66" t="s">
        <v>606</v>
      </c>
      <c r="C616" s="66" t="s">
        <v>381</v>
      </c>
      <c r="D616" s="66" t="s">
        <v>430</v>
      </c>
      <c r="E616" s="95" t="s">
        <v>313</v>
      </c>
      <c r="F616" s="66"/>
      <c r="G616" s="67">
        <f t="shared" si="227"/>
        <v>2000</v>
      </c>
      <c r="H616" s="67">
        <f t="shared" si="227"/>
        <v>2000</v>
      </c>
      <c r="I616" s="67">
        <f t="shared" si="227"/>
        <v>2000</v>
      </c>
    </row>
    <row r="617" spans="1:9" s="77" customFormat="1" x14ac:dyDescent="0.2">
      <c r="A617" s="74" t="s">
        <v>495</v>
      </c>
      <c r="B617" s="75" t="s">
        <v>606</v>
      </c>
      <c r="C617" s="75" t="s">
        <v>381</v>
      </c>
      <c r="D617" s="75" t="s">
        <v>430</v>
      </c>
      <c r="E617" s="85" t="s">
        <v>313</v>
      </c>
      <c r="F617" s="75" t="s">
        <v>77</v>
      </c>
      <c r="G617" s="76">
        <f t="shared" si="227"/>
        <v>2000</v>
      </c>
      <c r="H617" s="76">
        <f t="shared" si="227"/>
        <v>2000</v>
      </c>
      <c r="I617" s="76">
        <f t="shared" si="227"/>
        <v>2000</v>
      </c>
    </row>
    <row r="618" spans="1:9" s="77" customFormat="1" x14ac:dyDescent="0.2">
      <c r="A618" s="74" t="s">
        <v>78</v>
      </c>
      <c r="B618" s="75" t="s">
        <v>606</v>
      </c>
      <c r="C618" s="75" t="s">
        <v>381</v>
      </c>
      <c r="D618" s="75" t="s">
        <v>430</v>
      </c>
      <c r="E618" s="85" t="s">
        <v>313</v>
      </c>
      <c r="F618" s="75" t="s">
        <v>79</v>
      </c>
      <c r="G618" s="76">
        <v>2000</v>
      </c>
      <c r="H618" s="76">
        <v>2000</v>
      </c>
      <c r="I618" s="76">
        <v>2000</v>
      </c>
    </row>
    <row r="619" spans="1:9" s="77" customFormat="1" x14ac:dyDescent="0.2">
      <c r="A619" s="65" t="s">
        <v>342</v>
      </c>
      <c r="B619" s="66" t="s">
        <v>606</v>
      </c>
      <c r="C619" s="66" t="s">
        <v>437</v>
      </c>
      <c r="D619" s="66" t="s">
        <v>70</v>
      </c>
      <c r="E619" s="75"/>
      <c r="F619" s="75"/>
      <c r="G619" s="67">
        <f t="shared" ref="G619:I624" si="228">G620</f>
        <v>187.5</v>
      </c>
      <c r="H619" s="67">
        <f t="shared" si="228"/>
        <v>187.5</v>
      </c>
      <c r="I619" s="67">
        <f t="shared" si="228"/>
        <v>187.5</v>
      </c>
    </row>
    <row r="620" spans="1:9" s="77" customFormat="1" x14ac:dyDescent="0.2">
      <c r="A620" s="65" t="s">
        <v>604</v>
      </c>
      <c r="B620" s="66" t="s">
        <v>606</v>
      </c>
      <c r="C620" s="66" t="s">
        <v>437</v>
      </c>
      <c r="D620" s="66" t="s">
        <v>437</v>
      </c>
      <c r="E620" s="66"/>
      <c r="F620" s="66"/>
      <c r="G620" s="67">
        <f t="shared" si="228"/>
        <v>187.5</v>
      </c>
      <c r="H620" s="67">
        <f t="shared" si="228"/>
        <v>187.5</v>
      </c>
      <c r="I620" s="67">
        <f t="shared" si="228"/>
        <v>187.5</v>
      </c>
    </row>
    <row r="621" spans="1:9" s="77" customFormat="1" x14ac:dyDescent="0.2">
      <c r="A621" s="98" t="s">
        <v>67</v>
      </c>
      <c r="B621" s="80" t="s">
        <v>606</v>
      </c>
      <c r="C621" s="80" t="s">
        <v>437</v>
      </c>
      <c r="D621" s="80" t="s">
        <v>437</v>
      </c>
      <c r="E621" s="80" t="s">
        <v>190</v>
      </c>
      <c r="F621" s="80"/>
      <c r="G621" s="81">
        <f t="shared" si="228"/>
        <v>187.5</v>
      </c>
      <c r="H621" s="81">
        <f t="shared" si="228"/>
        <v>187.5</v>
      </c>
      <c r="I621" s="81">
        <f t="shared" si="228"/>
        <v>187.5</v>
      </c>
    </row>
    <row r="622" spans="1:9" s="77" customFormat="1" x14ac:dyDescent="0.2">
      <c r="A622" s="82" t="s">
        <v>275</v>
      </c>
      <c r="B622" s="66" t="s">
        <v>606</v>
      </c>
      <c r="C622" s="66" t="s">
        <v>437</v>
      </c>
      <c r="D622" s="66" t="s">
        <v>437</v>
      </c>
      <c r="E622" s="66" t="s">
        <v>191</v>
      </c>
      <c r="F622" s="66"/>
      <c r="G622" s="67">
        <f t="shared" si="228"/>
        <v>187.5</v>
      </c>
      <c r="H622" s="67">
        <f t="shared" si="228"/>
        <v>187.5</v>
      </c>
      <c r="I622" s="67">
        <f t="shared" si="228"/>
        <v>187.5</v>
      </c>
    </row>
    <row r="623" spans="1:9" s="77" customFormat="1" x14ac:dyDescent="0.2">
      <c r="A623" s="98" t="s">
        <v>293</v>
      </c>
      <c r="B623" s="80" t="s">
        <v>606</v>
      </c>
      <c r="C623" s="80" t="s">
        <v>437</v>
      </c>
      <c r="D623" s="80" t="s">
        <v>437</v>
      </c>
      <c r="E623" s="80" t="s">
        <v>486</v>
      </c>
      <c r="F623" s="80"/>
      <c r="G623" s="81">
        <f t="shared" si="228"/>
        <v>187.5</v>
      </c>
      <c r="H623" s="81">
        <f t="shared" si="228"/>
        <v>187.5</v>
      </c>
      <c r="I623" s="81">
        <f t="shared" si="228"/>
        <v>187.5</v>
      </c>
    </row>
    <row r="624" spans="1:9" s="77" customFormat="1" x14ac:dyDescent="0.2">
      <c r="A624" s="74" t="s">
        <v>495</v>
      </c>
      <c r="B624" s="75" t="s">
        <v>606</v>
      </c>
      <c r="C624" s="75" t="s">
        <v>437</v>
      </c>
      <c r="D624" s="75" t="s">
        <v>437</v>
      </c>
      <c r="E624" s="75" t="s">
        <v>486</v>
      </c>
      <c r="F624" s="75" t="s">
        <v>77</v>
      </c>
      <c r="G624" s="76">
        <f t="shared" si="228"/>
        <v>187.5</v>
      </c>
      <c r="H624" s="76">
        <f t="shared" si="228"/>
        <v>187.5</v>
      </c>
      <c r="I624" s="76">
        <f t="shared" si="228"/>
        <v>187.5</v>
      </c>
    </row>
    <row r="625" spans="1:9" s="77" customFormat="1" x14ac:dyDescent="0.2">
      <c r="A625" s="74" t="s">
        <v>78</v>
      </c>
      <c r="B625" s="75" t="s">
        <v>606</v>
      </c>
      <c r="C625" s="75" t="s">
        <v>437</v>
      </c>
      <c r="D625" s="75" t="s">
        <v>437</v>
      </c>
      <c r="E625" s="75" t="s">
        <v>486</v>
      </c>
      <c r="F625" s="75" t="s">
        <v>79</v>
      </c>
      <c r="G625" s="76">
        <v>187.5</v>
      </c>
      <c r="H625" s="76">
        <v>187.5</v>
      </c>
      <c r="I625" s="76">
        <v>187.5</v>
      </c>
    </row>
    <row r="626" spans="1:9" s="77" customFormat="1" ht="31.5" x14ac:dyDescent="0.2">
      <c r="A626" s="68" t="s">
        <v>607</v>
      </c>
      <c r="B626" s="71" t="s">
        <v>608</v>
      </c>
      <c r="C626" s="72"/>
      <c r="D626" s="72"/>
      <c r="E626" s="71"/>
      <c r="F626" s="71"/>
      <c r="G626" s="73">
        <f>G627+G651+G658</f>
        <v>11801.674999999999</v>
      </c>
      <c r="H626" s="73">
        <f t="shared" ref="H626:I626" si="229">H627+H651+H658</f>
        <v>12004.825000000001</v>
      </c>
      <c r="I626" s="73">
        <f t="shared" si="229"/>
        <v>11774.95</v>
      </c>
    </row>
    <row r="627" spans="1:9" s="77" customFormat="1" x14ac:dyDescent="0.2">
      <c r="A627" s="65" t="s">
        <v>104</v>
      </c>
      <c r="B627" s="66" t="s">
        <v>608</v>
      </c>
      <c r="C627" s="66" t="s">
        <v>69</v>
      </c>
      <c r="D627" s="66" t="s">
        <v>70</v>
      </c>
      <c r="E627" s="66"/>
      <c r="F627" s="66"/>
      <c r="G627" s="67">
        <f>G628+G639+G645</f>
        <v>9614.1749999999993</v>
      </c>
      <c r="H627" s="67">
        <f t="shared" ref="H627:I627" si="230">H628+H639+H645</f>
        <v>9817.3250000000007</v>
      </c>
      <c r="I627" s="67">
        <f t="shared" si="230"/>
        <v>9587.4500000000007</v>
      </c>
    </row>
    <row r="628" spans="1:9" s="77" customFormat="1" ht="24" x14ac:dyDescent="0.2">
      <c r="A628" s="65" t="s">
        <v>283</v>
      </c>
      <c r="B628" s="66" t="s">
        <v>608</v>
      </c>
      <c r="C628" s="66" t="s">
        <v>69</v>
      </c>
      <c r="D628" s="66" t="s">
        <v>71</v>
      </c>
      <c r="E628" s="66"/>
      <c r="F628" s="66"/>
      <c r="G628" s="67">
        <f t="shared" ref="G628:I629" si="231">G629</f>
        <v>9368.5</v>
      </c>
      <c r="H628" s="67">
        <f t="shared" si="231"/>
        <v>9368.5</v>
      </c>
      <c r="I628" s="67">
        <f t="shared" si="231"/>
        <v>9368.5</v>
      </c>
    </row>
    <row r="629" spans="1:9" s="77" customFormat="1" x14ac:dyDescent="0.2">
      <c r="A629" s="98" t="s">
        <v>67</v>
      </c>
      <c r="B629" s="80" t="s">
        <v>608</v>
      </c>
      <c r="C629" s="80" t="s">
        <v>69</v>
      </c>
      <c r="D629" s="80" t="s">
        <v>71</v>
      </c>
      <c r="E629" s="80" t="s">
        <v>190</v>
      </c>
      <c r="F629" s="80"/>
      <c r="G629" s="81">
        <f t="shared" si="231"/>
        <v>9368.5</v>
      </c>
      <c r="H629" s="81">
        <f t="shared" si="231"/>
        <v>9368.5</v>
      </c>
      <c r="I629" s="81">
        <f t="shared" si="231"/>
        <v>9368.5</v>
      </c>
    </row>
    <row r="630" spans="1:9" s="77" customFormat="1" x14ac:dyDescent="0.2">
      <c r="A630" s="82" t="s">
        <v>275</v>
      </c>
      <c r="B630" s="66" t="s">
        <v>608</v>
      </c>
      <c r="C630" s="66" t="s">
        <v>69</v>
      </c>
      <c r="D630" s="66" t="s">
        <v>71</v>
      </c>
      <c r="E630" s="66" t="s">
        <v>191</v>
      </c>
      <c r="F630" s="66"/>
      <c r="G630" s="67">
        <f>G631+G634</f>
        <v>9368.5</v>
      </c>
      <c r="H630" s="67">
        <f>H631+H634</f>
        <v>9368.5</v>
      </c>
      <c r="I630" s="67">
        <f>I631+I634</f>
        <v>9368.5</v>
      </c>
    </row>
    <row r="631" spans="1:9" s="77" customFormat="1" x14ac:dyDescent="0.2">
      <c r="A631" s="82" t="s">
        <v>274</v>
      </c>
      <c r="B631" s="66" t="s">
        <v>608</v>
      </c>
      <c r="C631" s="66" t="s">
        <v>69</v>
      </c>
      <c r="D631" s="66" t="s">
        <v>71</v>
      </c>
      <c r="E631" s="66" t="s">
        <v>192</v>
      </c>
      <c r="F631" s="66"/>
      <c r="G631" s="67">
        <f t="shared" ref="G631:I632" si="232">G632</f>
        <v>8860</v>
      </c>
      <c r="H631" s="67">
        <f t="shared" si="232"/>
        <v>8860</v>
      </c>
      <c r="I631" s="67">
        <f t="shared" si="232"/>
        <v>8860</v>
      </c>
    </row>
    <row r="632" spans="1:9" s="77" customFormat="1" ht="36" x14ac:dyDescent="0.2">
      <c r="A632" s="74" t="s">
        <v>72</v>
      </c>
      <c r="B632" s="75" t="s">
        <v>608</v>
      </c>
      <c r="C632" s="75" t="s">
        <v>69</v>
      </c>
      <c r="D632" s="75" t="s">
        <v>71</v>
      </c>
      <c r="E632" s="75" t="s">
        <v>192</v>
      </c>
      <c r="F632" s="75" t="s">
        <v>73</v>
      </c>
      <c r="G632" s="76">
        <f t="shared" si="232"/>
        <v>8860</v>
      </c>
      <c r="H632" s="76">
        <f t="shared" si="232"/>
        <v>8860</v>
      </c>
      <c r="I632" s="76">
        <f t="shared" si="232"/>
        <v>8860</v>
      </c>
    </row>
    <row r="633" spans="1:9" s="77" customFormat="1" x14ac:dyDescent="0.2">
      <c r="A633" s="74" t="s">
        <v>74</v>
      </c>
      <c r="B633" s="75" t="s">
        <v>608</v>
      </c>
      <c r="C633" s="75" t="s">
        <v>69</v>
      </c>
      <c r="D633" s="75" t="s">
        <v>71</v>
      </c>
      <c r="E633" s="75" t="s">
        <v>192</v>
      </c>
      <c r="F633" s="75" t="s">
        <v>75</v>
      </c>
      <c r="G633" s="76">
        <v>8860</v>
      </c>
      <c r="H633" s="76">
        <v>8860</v>
      </c>
      <c r="I633" s="76">
        <v>8860</v>
      </c>
    </row>
    <row r="634" spans="1:9" s="77" customFormat="1" x14ac:dyDescent="0.2">
      <c r="A634" s="65" t="s">
        <v>76</v>
      </c>
      <c r="B634" s="66" t="s">
        <v>608</v>
      </c>
      <c r="C634" s="66" t="s">
        <v>69</v>
      </c>
      <c r="D634" s="66" t="s">
        <v>71</v>
      </c>
      <c r="E634" s="66" t="s">
        <v>193</v>
      </c>
      <c r="F634" s="66"/>
      <c r="G634" s="67">
        <f>G635+G637</f>
        <v>508.5</v>
      </c>
      <c r="H634" s="67">
        <f>H635+H637</f>
        <v>508.5</v>
      </c>
      <c r="I634" s="67">
        <f>I635+I637</f>
        <v>508.5</v>
      </c>
    </row>
    <row r="635" spans="1:9" s="77" customFormat="1" x14ac:dyDescent="0.2">
      <c r="A635" s="74" t="s">
        <v>495</v>
      </c>
      <c r="B635" s="75" t="s">
        <v>608</v>
      </c>
      <c r="C635" s="75" t="s">
        <v>69</v>
      </c>
      <c r="D635" s="75" t="s">
        <v>71</v>
      </c>
      <c r="E635" s="75" t="s">
        <v>193</v>
      </c>
      <c r="F635" s="75" t="s">
        <v>77</v>
      </c>
      <c r="G635" s="76">
        <f>G636</f>
        <v>496</v>
      </c>
      <c r="H635" s="76">
        <f>H636</f>
        <v>496</v>
      </c>
      <c r="I635" s="76">
        <f>I636</f>
        <v>496</v>
      </c>
    </row>
    <row r="636" spans="1:9" s="77" customFormat="1" x14ac:dyDescent="0.2">
      <c r="A636" s="74" t="s">
        <v>78</v>
      </c>
      <c r="B636" s="75" t="s">
        <v>608</v>
      </c>
      <c r="C636" s="75" t="s">
        <v>69</v>
      </c>
      <c r="D636" s="75" t="s">
        <v>71</v>
      </c>
      <c r="E636" s="75" t="s">
        <v>193</v>
      </c>
      <c r="F636" s="75" t="s">
        <v>79</v>
      </c>
      <c r="G636" s="76">
        <v>496</v>
      </c>
      <c r="H636" s="76">
        <v>496</v>
      </c>
      <c r="I636" s="76">
        <v>496</v>
      </c>
    </row>
    <row r="637" spans="1:9" s="77" customFormat="1" x14ac:dyDescent="0.2">
      <c r="A637" s="74" t="s">
        <v>80</v>
      </c>
      <c r="B637" s="75" t="s">
        <v>608</v>
      </c>
      <c r="C637" s="75" t="s">
        <v>69</v>
      </c>
      <c r="D637" s="75" t="s">
        <v>71</v>
      </c>
      <c r="E637" s="75" t="s">
        <v>193</v>
      </c>
      <c r="F637" s="75" t="s">
        <v>81</v>
      </c>
      <c r="G637" s="76">
        <f>G638</f>
        <v>12.5</v>
      </c>
      <c r="H637" s="76">
        <f>H638</f>
        <v>12.5</v>
      </c>
      <c r="I637" s="76">
        <f>I638</f>
        <v>12.5</v>
      </c>
    </row>
    <row r="638" spans="1:9" s="77" customFormat="1" x14ac:dyDescent="0.2">
      <c r="A638" s="74" t="s">
        <v>453</v>
      </c>
      <c r="B638" s="75" t="s">
        <v>608</v>
      </c>
      <c r="C638" s="75" t="s">
        <v>69</v>
      </c>
      <c r="D638" s="75" t="s">
        <v>71</v>
      </c>
      <c r="E638" s="75" t="s">
        <v>193</v>
      </c>
      <c r="F638" s="75" t="s">
        <v>82</v>
      </c>
      <c r="G638" s="76">
        <v>12.5</v>
      </c>
      <c r="H638" s="76">
        <v>12.5</v>
      </c>
      <c r="I638" s="76">
        <v>12.5</v>
      </c>
    </row>
    <row r="639" spans="1:9" s="77" customFormat="1" x14ac:dyDescent="0.2">
      <c r="A639" s="65" t="s">
        <v>400</v>
      </c>
      <c r="B639" s="66" t="s">
        <v>608</v>
      </c>
      <c r="C639" s="66" t="s">
        <v>69</v>
      </c>
      <c r="D639" s="66" t="s">
        <v>381</v>
      </c>
      <c r="E639" s="66"/>
      <c r="F639" s="66"/>
      <c r="G639" s="87">
        <f t="shared" ref="G639:I643" si="233">G640</f>
        <v>45.674999999999997</v>
      </c>
      <c r="H639" s="87">
        <f t="shared" si="233"/>
        <v>248.82499999999999</v>
      </c>
      <c r="I639" s="87">
        <f t="shared" si="233"/>
        <v>18.95</v>
      </c>
    </row>
    <row r="640" spans="1:9" s="77" customFormat="1" x14ac:dyDescent="0.2">
      <c r="A640" s="98" t="s">
        <v>67</v>
      </c>
      <c r="B640" s="80" t="s">
        <v>608</v>
      </c>
      <c r="C640" s="80" t="s">
        <v>69</v>
      </c>
      <c r="D640" s="80" t="s">
        <v>381</v>
      </c>
      <c r="E640" s="80" t="s">
        <v>190</v>
      </c>
      <c r="F640" s="75"/>
      <c r="G640" s="89">
        <f t="shared" si="233"/>
        <v>45.674999999999997</v>
      </c>
      <c r="H640" s="89">
        <f t="shared" si="233"/>
        <v>248.82499999999999</v>
      </c>
      <c r="I640" s="89">
        <f t="shared" si="233"/>
        <v>18.95</v>
      </c>
    </row>
    <row r="641" spans="1:9" s="77" customFormat="1" x14ac:dyDescent="0.2">
      <c r="A641" s="82" t="s">
        <v>275</v>
      </c>
      <c r="B641" s="66" t="s">
        <v>608</v>
      </c>
      <c r="C641" s="66" t="s">
        <v>69</v>
      </c>
      <c r="D641" s="66" t="s">
        <v>381</v>
      </c>
      <c r="E641" s="66" t="s">
        <v>191</v>
      </c>
      <c r="F641" s="75"/>
      <c r="G641" s="87">
        <f t="shared" si="233"/>
        <v>45.674999999999997</v>
      </c>
      <c r="H641" s="87">
        <f t="shared" si="233"/>
        <v>248.82499999999999</v>
      </c>
      <c r="I641" s="87">
        <f t="shared" si="233"/>
        <v>18.95</v>
      </c>
    </row>
    <row r="642" spans="1:9" s="77" customFormat="1" ht="24" x14ac:dyDescent="0.2">
      <c r="A642" s="65" t="s">
        <v>403</v>
      </c>
      <c r="B642" s="66" t="s">
        <v>608</v>
      </c>
      <c r="C642" s="66" t="s">
        <v>69</v>
      </c>
      <c r="D642" s="66" t="s">
        <v>381</v>
      </c>
      <c r="E642" s="66" t="s">
        <v>317</v>
      </c>
      <c r="F642" s="66"/>
      <c r="G642" s="87">
        <f t="shared" si="233"/>
        <v>45.674999999999997</v>
      </c>
      <c r="H642" s="87">
        <f t="shared" si="233"/>
        <v>248.82499999999999</v>
      </c>
      <c r="I642" s="87">
        <f t="shared" si="233"/>
        <v>18.95</v>
      </c>
    </row>
    <row r="643" spans="1:9" s="77" customFormat="1" x14ac:dyDescent="0.2">
      <c r="A643" s="74" t="s">
        <v>495</v>
      </c>
      <c r="B643" s="75" t="s">
        <v>608</v>
      </c>
      <c r="C643" s="75" t="s">
        <v>69</v>
      </c>
      <c r="D643" s="75" t="s">
        <v>381</v>
      </c>
      <c r="E643" s="75" t="s">
        <v>317</v>
      </c>
      <c r="F643" s="75" t="s">
        <v>77</v>
      </c>
      <c r="G643" s="88">
        <f t="shared" si="233"/>
        <v>45.674999999999997</v>
      </c>
      <c r="H643" s="88">
        <f t="shared" si="233"/>
        <v>248.82499999999999</v>
      </c>
      <c r="I643" s="88">
        <f t="shared" si="233"/>
        <v>18.95</v>
      </c>
    </row>
    <row r="644" spans="1:9" s="77" customFormat="1" x14ac:dyDescent="0.2">
      <c r="A644" s="74" t="s">
        <v>78</v>
      </c>
      <c r="B644" s="75" t="s">
        <v>608</v>
      </c>
      <c r="C644" s="75" t="s">
        <v>69</v>
      </c>
      <c r="D644" s="75" t="s">
        <v>381</v>
      </c>
      <c r="E644" s="75" t="s">
        <v>317</v>
      </c>
      <c r="F644" s="75" t="s">
        <v>79</v>
      </c>
      <c r="G644" s="88">
        <v>45.674999999999997</v>
      </c>
      <c r="H644" s="88">
        <v>248.82499999999999</v>
      </c>
      <c r="I644" s="88">
        <v>18.95</v>
      </c>
    </row>
    <row r="645" spans="1:9" s="77" customFormat="1" x14ac:dyDescent="0.2">
      <c r="A645" s="106" t="s">
        <v>288</v>
      </c>
      <c r="B645" s="66" t="s">
        <v>608</v>
      </c>
      <c r="C645" s="66" t="s">
        <v>69</v>
      </c>
      <c r="D645" s="66" t="s">
        <v>86</v>
      </c>
      <c r="E645" s="66"/>
      <c r="F645" s="66"/>
      <c r="G645" s="67">
        <f>G646</f>
        <v>200</v>
      </c>
      <c r="H645" s="67">
        <f t="shared" ref="H645:I645" si="234">H646</f>
        <v>200</v>
      </c>
      <c r="I645" s="67">
        <f t="shared" si="234"/>
        <v>200</v>
      </c>
    </row>
    <row r="646" spans="1:9" s="77" customFormat="1" ht="27" x14ac:dyDescent="0.2">
      <c r="A646" s="111" t="s">
        <v>487</v>
      </c>
      <c r="B646" s="69" t="s">
        <v>608</v>
      </c>
      <c r="C646" s="69" t="s">
        <v>69</v>
      </c>
      <c r="D646" s="69" t="s">
        <v>86</v>
      </c>
      <c r="E646" s="69" t="s">
        <v>93</v>
      </c>
      <c r="F646" s="69"/>
      <c r="G646" s="70">
        <f>G647</f>
        <v>200</v>
      </c>
      <c r="H646" s="70">
        <f t="shared" ref="H646:I649" si="235">H647</f>
        <v>200</v>
      </c>
      <c r="I646" s="70">
        <f t="shared" si="235"/>
        <v>200</v>
      </c>
    </row>
    <row r="647" spans="1:9" s="77" customFormat="1" x14ac:dyDescent="0.2">
      <c r="A647" s="106" t="s">
        <v>445</v>
      </c>
      <c r="B647" s="66" t="s">
        <v>608</v>
      </c>
      <c r="C647" s="66" t="s">
        <v>69</v>
      </c>
      <c r="D647" s="66" t="s">
        <v>86</v>
      </c>
      <c r="E647" s="66" t="s">
        <v>446</v>
      </c>
      <c r="F647" s="66"/>
      <c r="G647" s="67">
        <f>G648</f>
        <v>200</v>
      </c>
      <c r="H647" s="67">
        <f t="shared" si="235"/>
        <v>200</v>
      </c>
      <c r="I647" s="67">
        <f t="shared" si="235"/>
        <v>200</v>
      </c>
    </row>
    <row r="648" spans="1:9" s="77" customFormat="1" x14ac:dyDescent="0.2">
      <c r="A648" s="93" t="s">
        <v>602</v>
      </c>
      <c r="B648" s="80" t="s">
        <v>608</v>
      </c>
      <c r="C648" s="80" t="s">
        <v>69</v>
      </c>
      <c r="D648" s="80" t="s">
        <v>86</v>
      </c>
      <c r="E648" s="80" t="s">
        <v>603</v>
      </c>
      <c r="F648" s="80"/>
      <c r="G648" s="81">
        <f>G649</f>
        <v>200</v>
      </c>
      <c r="H648" s="81">
        <f t="shared" si="235"/>
        <v>200</v>
      </c>
      <c r="I648" s="81">
        <f t="shared" si="235"/>
        <v>200</v>
      </c>
    </row>
    <row r="649" spans="1:9" s="77" customFormat="1" ht="36" x14ac:dyDescent="0.2">
      <c r="A649" s="74" t="s">
        <v>72</v>
      </c>
      <c r="B649" s="75" t="s">
        <v>608</v>
      </c>
      <c r="C649" s="75" t="s">
        <v>69</v>
      </c>
      <c r="D649" s="75" t="s">
        <v>86</v>
      </c>
      <c r="E649" s="75" t="s">
        <v>603</v>
      </c>
      <c r="F649" s="75" t="s">
        <v>73</v>
      </c>
      <c r="G649" s="76">
        <f>G650</f>
        <v>200</v>
      </c>
      <c r="H649" s="76">
        <f t="shared" si="235"/>
        <v>200</v>
      </c>
      <c r="I649" s="76">
        <f t="shared" si="235"/>
        <v>200</v>
      </c>
    </row>
    <row r="650" spans="1:9" s="77" customFormat="1" x14ac:dyDescent="0.2">
      <c r="A650" s="74" t="s">
        <v>74</v>
      </c>
      <c r="B650" s="75" t="s">
        <v>608</v>
      </c>
      <c r="C650" s="75" t="s">
        <v>69</v>
      </c>
      <c r="D650" s="75" t="s">
        <v>86</v>
      </c>
      <c r="E650" s="75" t="s">
        <v>603</v>
      </c>
      <c r="F650" s="75" t="s">
        <v>75</v>
      </c>
      <c r="G650" s="76">
        <v>200</v>
      </c>
      <c r="H650" s="76">
        <v>200</v>
      </c>
      <c r="I650" s="76">
        <v>200</v>
      </c>
    </row>
    <row r="651" spans="1:9" s="77" customFormat="1" x14ac:dyDescent="0.2">
      <c r="A651" s="65" t="s">
        <v>337</v>
      </c>
      <c r="B651" s="66" t="s">
        <v>608</v>
      </c>
      <c r="C651" s="66" t="s">
        <v>381</v>
      </c>
      <c r="D651" s="66" t="s">
        <v>70</v>
      </c>
      <c r="E651" s="75"/>
      <c r="F651" s="75"/>
      <c r="G651" s="67">
        <f t="shared" ref="G651:I656" si="236">G652</f>
        <v>2000</v>
      </c>
      <c r="H651" s="67">
        <f t="shared" si="236"/>
        <v>2000</v>
      </c>
      <c r="I651" s="67">
        <f t="shared" si="236"/>
        <v>2000</v>
      </c>
    </row>
    <row r="652" spans="1:9" s="77" customFormat="1" x14ac:dyDescent="0.2">
      <c r="A652" s="65" t="s">
        <v>340</v>
      </c>
      <c r="B652" s="66" t="s">
        <v>608</v>
      </c>
      <c r="C652" s="66" t="s">
        <v>381</v>
      </c>
      <c r="D652" s="66" t="s">
        <v>430</v>
      </c>
      <c r="E652" s="80"/>
      <c r="F652" s="80"/>
      <c r="G652" s="67">
        <f t="shared" si="236"/>
        <v>2000</v>
      </c>
      <c r="H652" s="67">
        <f t="shared" si="236"/>
        <v>2000</v>
      </c>
      <c r="I652" s="67">
        <f t="shared" si="236"/>
        <v>2000</v>
      </c>
    </row>
    <row r="653" spans="1:9" s="77" customFormat="1" x14ac:dyDescent="0.2">
      <c r="A653" s="98" t="s">
        <v>67</v>
      </c>
      <c r="B653" s="80" t="s">
        <v>608</v>
      </c>
      <c r="C653" s="80" t="s">
        <v>381</v>
      </c>
      <c r="D653" s="80" t="s">
        <v>430</v>
      </c>
      <c r="E653" s="80" t="s">
        <v>190</v>
      </c>
      <c r="F653" s="80"/>
      <c r="G653" s="81">
        <f t="shared" si="236"/>
        <v>2000</v>
      </c>
      <c r="H653" s="81">
        <f t="shared" si="236"/>
        <v>2000</v>
      </c>
      <c r="I653" s="81">
        <f t="shared" si="236"/>
        <v>2000</v>
      </c>
    </row>
    <row r="654" spans="1:9" s="77" customFormat="1" x14ac:dyDescent="0.2">
      <c r="A654" s="65" t="s">
        <v>275</v>
      </c>
      <c r="B654" s="66" t="s">
        <v>608</v>
      </c>
      <c r="C654" s="66" t="s">
        <v>381</v>
      </c>
      <c r="D654" s="66" t="s">
        <v>430</v>
      </c>
      <c r="E654" s="66" t="s">
        <v>191</v>
      </c>
      <c r="F654" s="66"/>
      <c r="G654" s="67">
        <f t="shared" si="236"/>
        <v>2000</v>
      </c>
      <c r="H654" s="67">
        <f t="shared" si="236"/>
        <v>2000</v>
      </c>
      <c r="I654" s="67">
        <f t="shared" si="236"/>
        <v>2000</v>
      </c>
    </row>
    <row r="655" spans="1:9" s="77" customFormat="1" x14ac:dyDescent="0.2">
      <c r="A655" s="65" t="s">
        <v>511</v>
      </c>
      <c r="B655" s="66" t="s">
        <v>608</v>
      </c>
      <c r="C655" s="66" t="s">
        <v>381</v>
      </c>
      <c r="D655" s="66" t="s">
        <v>430</v>
      </c>
      <c r="E655" s="95" t="s">
        <v>313</v>
      </c>
      <c r="F655" s="66"/>
      <c r="G655" s="67">
        <f t="shared" si="236"/>
        <v>2000</v>
      </c>
      <c r="H655" s="67">
        <f t="shared" si="236"/>
        <v>2000</v>
      </c>
      <c r="I655" s="67">
        <f t="shared" si="236"/>
        <v>2000</v>
      </c>
    </row>
    <row r="656" spans="1:9" s="77" customFormat="1" x14ac:dyDescent="0.2">
      <c r="A656" s="74" t="s">
        <v>495</v>
      </c>
      <c r="B656" s="75" t="s">
        <v>608</v>
      </c>
      <c r="C656" s="75" t="s">
        <v>381</v>
      </c>
      <c r="D656" s="75" t="s">
        <v>430</v>
      </c>
      <c r="E656" s="85" t="s">
        <v>313</v>
      </c>
      <c r="F656" s="75" t="s">
        <v>77</v>
      </c>
      <c r="G656" s="76">
        <f t="shared" si="236"/>
        <v>2000</v>
      </c>
      <c r="H656" s="76">
        <f t="shared" si="236"/>
        <v>2000</v>
      </c>
      <c r="I656" s="76">
        <f t="shared" si="236"/>
        <v>2000</v>
      </c>
    </row>
    <row r="657" spans="1:9" s="77" customFormat="1" x14ac:dyDescent="0.2">
      <c r="A657" s="74" t="s">
        <v>78</v>
      </c>
      <c r="B657" s="75" t="s">
        <v>608</v>
      </c>
      <c r="C657" s="75" t="s">
        <v>381</v>
      </c>
      <c r="D657" s="75" t="s">
        <v>430</v>
      </c>
      <c r="E657" s="85" t="s">
        <v>313</v>
      </c>
      <c r="F657" s="75" t="s">
        <v>79</v>
      </c>
      <c r="G657" s="76">
        <v>2000</v>
      </c>
      <c r="H657" s="76">
        <v>2000</v>
      </c>
      <c r="I657" s="76">
        <v>2000</v>
      </c>
    </row>
    <row r="658" spans="1:9" s="77" customFormat="1" x14ac:dyDescent="0.2">
      <c r="A658" s="65" t="s">
        <v>342</v>
      </c>
      <c r="B658" s="66" t="s">
        <v>608</v>
      </c>
      <c r="C658" s="66" t="s">
        <v>437</v>
      </c>
      <c r="D658" s="66" t="s">
        <v>70</v>
      </c>
      <c r="E658" s="75"/>
      <c r="F658" s="75"/>
      <c r="G658" s="67">
        <f t="shared" ref="G658:I663" si="237">G659</f>
        <v>187.5</v>
      </c>
      <c r="H658" s="67">
        <f t="shared" si="237"/>
        <v>187.5</v>
      </c>
      <c r="I658" s="67">
        <f t="shared" si="237"/>
        <v>187.5</v>
      </c>
    </row>
    <row r="659" spans="1:9" s="77" customFormat="1" x14ac:dyDescent="0.2">
      <c r="A659" s="65" t="s">
        <v>604</v>
      </c>
      <c r="B659" s="66" t="s">
        <v>608</v>
      </c>
      <c r="C659" s="66" t="s">
        <v>437</v>
      </c>
      <c r="D659" s="66" t="s">
        <v>437</v>
      </c>
      <c r="E659" s="66"/>
      <c r="F659" s="66"/>
      <c r="G659" s="67">
        <f t="shared" si="237"/>
        <v>187.5</v>
      </c>
      <c r="H659" s="67">
        <f t="shared" si="237"/>
        <v>187.5</v>
      </c>
      <c r="I659" s="67">
        <f t="shared" si="237"/>
        <v>187.5</v>
      </c>
    </row>
    <row r="660" spans="1:9" s="77" customFormat="1" x14ac:dyDescent="0.2">
      <c r="A660" s="98" t="s">
        <v>67</v>
      </c>
      <c r="B660" s="80" t="s">
        <v>608</v>
      </c>
      <c r="C660" s="80" t="s">
        <v>437</v>
      </c>
      <c r="D660" s="80" t="s">
        <v>437</v>
      </c>
      <c r="E660" s="80" t="s">
        <v>190</v>
      </c>
      <c r="F660" s="80"/>
      <c r="G660" s="81">
        <f t="shared" si="237"/>
        <v>187.5</v>
      </c>
      <c r="H660" s="81">
        <f t="shared" si="237"/>
        <v>187.5</v>
      </c>
      <c r="I660" s="81">
        <f t="shared" si="237"/>
        <v>187.5</v>
      </c>
    </row>
    <row r="661" spans="1:9" s="77" customFormat="1" x14ac:dyDescent="0.2">
      <c r="A661" s="82" t="s">
        <v>275</v>
      </c>
      <c r="B661" s="66" t="s">
        <v>608</v>
      </c>
      <c r="C661" s="66" t="s">
        <v>437</v>
      </c>
      <c r="D661" s="66" t="s">
        <v>437</v>
      </c>
      <c r="E661" s="66" t="s">
        <v>191</v>
      </c>
      <c r="F661" s="66"/>
      <c r="G661" s="67">
        <f t="shared" si="237"/>
        <v>187.5</v>
      </c>
      <c r="H661" s="67">
        <f t="shared" si="237"/>
        <v>187.5</v>
      </c>
      <c r="I661" s="67">
        <f t="shared" si="237"/>
        <v>187.5</v>
      </c>
    </row>
    <row r="662" spans="1:9" s="77" customFormat="1" x14ac:dyDescent="0.2">
      <c r="A662" s="98" t="s">
        <v>293</v>
      </c>
      <c r="B662" s="80" t="s">
        <v>608</v>
      </c>
      <c r="C662" s="80" t="s">
        <v>437</v>
      </c>
      <c r="D662" s="80" t="s">
        <v>437</v>
      </c>
      <c r="E662" s="80" t="s">
        <v>486</v>
      </c>
      <c r="F662" s="80"/>
      <c r="G662" s="81">
        <f t="shared" si="237"/>
        <v>187.5</v>
      </c>
      <c r="H662" s="81">
        <f t="shared" si="237"/>
        <v>187.5</v>
      </c>
      <c r="I662" s="81">
        <f t="shared" si="237"/>
        <v>187.5</v>
      </c>
    </row>
    <row r="663" spans="1:9" s="77" customFormat="1" x14ac:dyDescent="0.2">
      <c r="A663" s="74" t="s">
        <v>495</v>
      </c>
      <c r="B663" s="75" t="s">
        <v>608</v>
      </c>
      <c r="C663" s="75" t="s">
        <v>437</v>
      </c>
      <c r="D663" s="75" t="s">
        <v>437</v>
      </c>
      <c r="E663" s="75" t="s">
        <v>486</v>
      </c>
      <c r="F663" s="75" t="s">
        <v>77</v>
      </c>
      <c r="G663" s="76">
        <f t="shared" si="237"/>
        <v>187.5</v>
      </c>
      <c r="H663" s="76">
        <f t="shared" si="237"/>
        <v>187.5</v>
      </c>
      <c r="I663" s="76">
        <f t="shared" si="237"/>
        <v>187.5</v>
      </c>
    </row>
    <row r="664" spans="1:9" s="77" customFormat="1" x14ac:dyDescent="0.2">
      <c r="A664" s="74" t="s">
        <v>78</v>
      </c>
      <c r="B664" s="75" t="s">
        <v>608</v>
      </c>
      <c r="C664" s="75" t="s">
        <v>437</v>
      </c>
      <c r="D664" s="75" t="s">
        <v>437</v>
      </c>
      <c r="E664" s="75" t="s">
        <v>486</v>
      </c>
      <c r="F664" s="75" t="s">
        <v>79</v>
      </c>
      <c r="G664" s="76">
        <v>187.5</v>
      </c>
      <c r="H664" s="76">
        <v>187.5</v>
      </c>
      <c r="I664" s="76">
        <v>187.5</v>
      </c>
    </row>
    <row r="665" spans="1:9" s="136" customFormat="1" ht="31.5" x14ac:dyDescent="0.2">
      <c r="A665" s="68" t="s">
        <v>373</v>
      </c>
      <c r="B665" s="71" t="s">
        <v>374</v>
      </c>
      <c r="C665" s="72"/>
      <c r="D665" s="72"/>
      <c r="E665" s="80"/>
      <c r="F665" s="71"/>
      <c r="G665" s="73">
        <f>G666+G673+G680</f>
        <v>368016.57292999997</v>
      </c>
      <c r="H665" s="73">
        <f t="shared" ref="H665:I665" si="238">H666+H673+H680</f>
        <v>305172.7</v>
      </c>
      <c r="I665" s="73">
        <f t="shared" si="238"/>
        <v>265298.7</v>
      </c>
    </row>
    <row r="666" spans="1:9" s="136" customFormat="1" x14ac:dyDescent="0.2">
      <c r="A666" s="65" t="s">
        <v>104</v>
      </c>
      <c r="B666" s="66" t="s">
        <v>374</v>
      </c>
      <c r="C666" s="66" t="s">
        <v>69</v>
      </c>
      <c r="D666" s="66" t="s">
        <v>70</v>
      </c>
      <c r="E666" s="66"/>
      <c r="F666" s="66"/>
      <c r="G666" s="67">
        <f>G667</f>
        <v>1000</v>
      </c>
      <c r="H666" s="87">
        <f t="shared" ref="H666:I669" si="239">H667</f>
        <v>0</v>
      </c>
      <c r="I666" s="87">
        <f t="shared" si="239"/>
        <v>0</v>
      </c>
    </row>
    <row r="667" spans="1:9" s="77" customFormat="1" x14ac:dyDescent="0.2">
      <c r="A667" s="65" t="s">
        <v>288</v>
      </c>
      <c r="B667" s="66" t="s">
        <v>374</v>
      </c>
      <c r="C667" s="66" t="s">
        <v>69</v>
      </c>
      <c r="D667" s="66" t="s">
        <v>86</v>
      </c>
      <c r="E667" s="66"/>
      <c r="F667" s="66"/>
      <c r="G667" s="67">
        <f>G668</f>
        <v>1000</v>
      </c>
      <c r="H667" s="87">
        <f t="shared" si="239"/>
        <v>0</v>
      </c>
      <c r="I667" s="87">
        <f t="shared" si="239"/>
        <v>0</v>
      </c>
    </row>
    <row r="668" spans="1:9" s="77" customFormat="1" x14ac:dyDescent="0.2">
      <c r="A668" s="65" t="s">
        <v>275</v>
      </c>
      <c r="B668" s="66" t="s">
        <v>374</v>
      </c>
      <c r="C668" s="66" t="s">
        <v>69</v>
      </c>
      <c r="D668" s="66" t="s">
        <v>86</v>
      </c>
      <c r="E668" s="95" t="s">
        <v>191</v>
      </c>
      <c r="F668" s="66"/>
      <c r="G668" s="67">
        <f>G669</f>
        <v>1000</v>
      </c>
      <c r="H668" s="87">
        <f t="shared" si="239"/>
        <v>0</v>
      </c>
      <c r="I668" s="87">
        <f t="shared" si="239"/>
        <v>0</v>
      </c>
    </row>
    <row r="669" spans="1:9" s="77" customFormat="1" x14ac:dyDescent="0.2">
      <c r="A669" s="79" t="s">
        <v>289</v>
      </c>
      <c r="B669" s="80" t="s">
        <v>374</v>
      </c>
      <c r="C669" s="80" t="s">
        <v>69</v>
      </c>
      <c r="D669" s="80" t="s">
        <v>86</v>
      </c>
      <c r="E669" s="84" t="s">
        <v>560</v>
      </c>
      <c r="F669" s="80"/>
      <c r="G669" s="81">
        <f>G670</f>
        <v>1000</v>
      </c>
      <c r="H669" s="89">
        <f t="shared" si="239"/>
        <v>0</v>
      </c>
      <c r="I669" s="89">
        <f t="shared" si="239"/>
        <v>0</v>
      </c>
    </row>
    <row r="670" spans="1:9" s="77" customFormat="1" x14ac:dyDescent="0.2">
      <c r="A670" s="74" t="s">
        <v>80</v>
      </c>
      <c r="B670" s="75" t="s">
        <v>374</v>
      </c>
      <c r="C670" s="75" t="s">
        <v>69</v>
      </c>
      <c r="D670" s="75" t="s">
        <v>86</v>
      </c>
      <c r="E670" s="85" t="s">
        <v>560</v>
      </c>
      <c r="F670" s="75" t="s">
        <v>81</v>
      </c>
      <c r="G670" s="76">
        <f>G671+G672</f>
        <v>1000</v>
      </c>
      <c r="H670" s="88">
        <f t="shared" ref="H670:I670" si="240">H671+H672</f>
        <v>0</v>
      </c>
      <c r="I670" s="88">
        <f t="shared" si="240"/>
        <v>0</v>
      </c>
    </row>
    <row r="671" spans="1:9" s="77" customFormat="1" x14ac:dyDescent="0.2">
      <c r="A671" s="74" t="s">
        <v>134</v>
      </c>
      <c r="B671" s="75" t="s">
        <v>374</v>
      </c>
      <c r="C671" s="75" t="s">
        <v>69</v>
      </c>
      <c r="D671" s="75" t="s">
        <v>86</v>
      </c>
      <c r="E671" s="85" t="s">
        <v>560</v>
      </c>
      <c r="F671" s="75" t="s">
        <v>137</v>
      </c>
      <c r="G671" s="76">
        <v>950</v>
      </c>
      <c r="H671" s="88">
        <v>0</v>
      </c>
      <c r="I671" s="88">
        <v>0</v>
      </c>
    </row>
    <row r="672" spans="1:9" s="77" customFormat="1" x14ac:dyDescent="0.2">
      <c r="A672" s="74" t="s">
        <v>453</v>
      </c>
      <c r="B672" s="75" t="s">
        <v>374</v>
      </c>
      <c r="C672" s="75" t="s">
        <v>69</v>
      </c>
      <c r="D672" s="75" t="s">
        <v>86</v>
      </c>
      <c r="E672" s="85" t="s">
        <v>560</v>
      </c>
      <c r="F672" s="75" t="s">
        <v>82</v>
      </c>
      <c r="G672" s="76">
        <v>50</v>
      </c>
      <c r="H672" s="88">
        <v>0</v>
      </c>
      <c r="I672" s="88">
        <v>0</v>
      </c>
    </row>
    <row r="673" spans="1:9" s="77" customFormat="1" x14ac:dyDescent="0.2">
      <c r="A673" s="65" t="s">
        <v>325</v>
      </c>
      <c r="B673" s="66" t="s">
        <v>374</v>
      </c>
      <c r="C673" s="66" t="s">
        <v>71</v>
      </c>
      <c r="D673" s="66" t="s">
        <v>70</v>
      </c>
      <c r="E673" s="80"/>
      <c r="F673" s="80"/>
      <c r="G673" s="67">
        <f t="shared" ref="G673:I678" si="241">G674</f>
        <v>2000</v>
      </c>
      <c r="H673" s="67">
        <f t="shared" si="241"/>
        <v>2000</v>
      </c>
      <c r="I673" s="67">
        <f t="shared" si="241"/>
        <v>2000</v>
      </c>
    </row>
    <row r="674" spans="1:9" s="77" customFormat="1" x14ac:dyDescent="0.2">
      <c r="A674" s="65" t="s">
        <v>363</v>
      </c>
      <c r="B674" s="66" t="s">
        <v>374</v>
      </c>
      <c r="C674" s="66" t="s">
        <v>71</v>
      </c>
      <c r="D674" s="66" t="s">
        <v>436</v>
      </c>
      <c r="E674" s="80"/>
      <c r="F674" s="80"/>
      <c r="G674" s="67">
        <f t="shared" si="241"/>
        <v>2000</v>
      </c>
      <c r="H674" s="67">
        <f t="shared" si="241"/>
        <v>2000</v>
      </c>
      <c r="I674" s="67">
        <f t="shared" si="241"/>
        <v>2000</v>
      </c>
    </row>
    <row r="675" spans="1:9" s="77" customFormat="1" ht="27.75" customHeight="1" x14ac:dyDescent="0.2">
      <c r="A675" s="78" t="s">
        <v>676</v>
      </c>
      <c r="B675" s="69" t="s">
        <v>374</v>
      </c>
      <c r="C675" s="69" t="s">
        <v>71</v>
      </c>
      <c r="D675" s="69" t="s">
        <v>436</v>
      </c>
      <c r="E675" s="69" t="s">
        <v>218</v>
      </c>
      <c r="F675" s="69"/>
      <c r="G675" s="70">
        <f t="shared" si="241"/>
        <v>2000</v>
      </c>
      <c r="H675" s="70">
        <f t="shared" si="241"/>
        <v>2000</v>
      </c>
      <c r="I675" s="70">
        <f t="shared" si="241"/>
        <v>2000</v>
      </c>
    </row>
    <row r="676" spans="1:9" s="77" customFormat="1" x14ac:dyDescent="0.2">
      <c r="A676" s="65" t="s">
        <v>507</v>
      </c>
      <c r="B676" s="66" t="s">
        <v>374</v>
      </c>
      <c r="C676" s="66" t="s">
        <v>71</v>
      </c>
      <c r="D676" s="66" t="s">
        <v>436</v>
      </c>
      <c r="E676" s="66" t="s">
        <v>219</v>
      </c>
      <c r="F676" s="75"/>
      <c r="G676" s="67">
        <f t="shared" si="241"/>
        <v>2000</v>
      </c>
      <c r="H676" s="67">
        <f t="shared" si="241"/>
        <v>2000</v>
      </c>
      <c r="I676" s="67">
        <f t="shared" si="241"/>
        <v>2000</v>
      </c>
    </row>
    <row r="677" spans="1:9" s="77" customFormat="1" x14ac:dyDescent="0.2">
      <c r="A677" s="93" t="s">
        <v>677</v>
      </c>
      <c r="B677" s="80" t="s">
        <v>374</v>
      </c>
      <c r="C677" s="80" t="s">
        <v>71</v>
      </c>
      <c r="D677" s="80" t="s">
        <v>436</v>
      </c>
      <c r="E677" s="86" t="s">
        <v>678</v>
      </c>
      <c r="F677" s="80"/>
      <c r="G677" s="81">
        <f t="shared" si="241"/>
        <v>2000</v>
      </c>
      <c r="H677" s="81">
        <f t="shared" si="241"/>
        <v>2000</v>
      </c>
      <c r="I677" s="81">
        <f t="shared" si="241"/>
        <v>2000</v>
      </c>
    </row>
    <row r="678" spans="1:9" s="77" customFormat="1" x14ac:dyDescent="0.2">
      <c r="A678" s="74" t="s">
        <v>495</v>
      </c>
      <c r="B678" s="75" t="s">
        <v>374</v>
      </c>
      <c r="C678" s="75" t="s">
        <v>71</v>
      </c>
      <c r="D678" s="75" t="s">
        <v>436</v>
      </c>
      <c r="E678" s="75" t="s">
        <v>678</v>
      </c>
      <c r="F678" s="75" t="s">
        <v>77</v>
      </c>
      <c r="G678" s="76">
        <f t="shared" si="241"/>
        <v>2000</v>
      </c>
      <c r="H678" s="76">
        <f t="shared" si="241"/>
        <v>2000</v>
      </c>
      <c r="I678" s="76">
        <f t="shared" si="241"/>
        <v>2000</v>
      </c>
    </row>
    <row r="679" spans="1:9" s="77" customFormat="1" x14ac:dyDescent="0.2">
      <c r="A679" s="74" t="s">
        <v>78</v>
      </c>
      <c r="B679" s="75" t="s">
        <v>374</v>
      </c>
      <c r="C679" s="75" t="s">
        <v>71</v>
      </c>
      <c r="D679" s="75" t="s">
        <v>436</v>
      </c>
      <c r="E679" s="75" t="s">
        <v>678</v>
      </c>
      <c r="F679" s="75" t="s">
        <v>79</v>
      </c>
      <c r="G679" s="76">
        <v>2000</v>
      </c>
      <c r="H679" s="76">
        <v>2000</v>
      </c>
      <c r="I679" s="76">
        <v>2000</v>
      </c>
    </row>
    <row r="680" spans="1:9" s="77" customFormat="1" x14ac:dyDescent="0.2">
      <c r="A680" s="65" t="s">
        <v>337</v>
      </c>
      <c r="B680" s="66" t="s">
        <v>374</v>
      </c>
      <c r="C680" s="66" t="s">
        <v>381</v>
      </c>
      <c r="D680" s="66" t="s">
        <v>70</v>
      </c>
      <c r="E680" s="66"/>
      <c r="F680" s="66"/>
      <c r="G680" s="67">
        <f>G681+G716+G741+G753</f>
        <v>365016.57292999997</v>
      </c>
      <c r="H680" s="67">
        <f>H681+H716+H741+H753</f>
        <v>303172.7</v>
      </c>
      <c r="I680" s="67">
        <f>I681+I716+I741+I753</f>
        <v>263298.7</v>
      </c>
    </row>
    <row r="681" spans="1:9" s="77" customFormat="1" x14ac:dyDescent="0.2">
      <c r="A681" s="65" t="s">
        <v>338</v>
      </c>
      <c r="B681" s="66" t="s">
        <v>374</v>
      </c>
      <c r="C681" s="66" t="s">
        <v>381</v>
      </c>
      <c r="D681" s="66" t="s">
        <v>69</v>
      </c>
      <c r="E681" s="80"/>
      <c r="F681" s="80"/>
      <c r="G681" s="67">
        <f>G682</f>
        <v>73785.672930000001</v>
      </c>
      <c r="H681" s="67">
        <f t="shared" ref="H681:I681" si="242">H682</f>
        <v>24895</v>
      </c>
      <c r="I681" s="67">
        <f t="shared" si="242"/>
        <v>10260</v>
      </c>
    </row>
    <row r="682" spans="1:9" s="77" customFormat="1" ht="27" x14ac:dyDescent="0.2">
      <c r="A682" s="78" t="s">
        <v>676</v>
      </c>
      <c r="B682" s="69" t="s">
        <v>374</v>
      </c>
      <c r="C682" s="69" t="s">
        <v>381</v>
      </c>
      <c r="D682" s="69" t="s">
        <v>69</v>
      </c>
      <c r="E682" s="69" t="s">
        <v>218</v>
      </c>
      <c r="F682" s="80"/>
      <c r="G682" s="70">
        <f>G683+G690+G700</f>
        <v>73785.672930000001</v>
      </c>
      <c r="H682" s="70">
        <f t="shared" ref="H682:I682" si="243">H683+H690+H700</f>
        <v>24895</v>
      </c>
      <c r="I682" s="70">
        <f t="shared" si="243"/>
        <v>10260</v>
      </c>
    </row>
    <row r="683" spans="1:9" s="77" customFormat="1" x14ac:dyDescent="0.2">
      <c r="A683" s="65" t="s">
        <v>679</v>
      </c>
      <c r="B683" s="66" t="s">
        <v>374</v>
      </c>
      <c r="C683" s="66" t="s">
        <v>381</v>
      </c>
      <c r="D683" s="66" t="s">
        <v>69</v>
      </c>
      <c r="E683" s="66" t="s">
        <v>220</v>
      </c>
      <c r="F683" s="66"/>
      <c r="G683" s="67">
        <f>G684+G687</f>
        <v>4000</v>
      </c>
      <c r="H683" s="67">
        <f t="shared" ref="H683:I683" si="244">H684+H687</f>
        <v>4080</v>
      </c>
      <c r="I683" s="67">
        <f t="shared" si="244"/>
        <v>4160</v>
      </c>
    </row>
    <row r="684" spans="1:9" s="77" customFormat="1" x14ac:dyDescent="0.2">
      <c r="A684" s="79" t="s">
        <v>680</v>
      </c>
      <c r="B684" s="80" t="s">
        <v>374</v>
      </c>
      <c r="C684" s="80" t="s">
        <v>381</v>
      </c>
      <c r="D684" s="80" t="s">
        <v>69</v>
      </c>
      <c r="E684" s="80" t="s">
        <v>681</v>
      </c>
      <c r="F684" s="80"/>
      <c r="G684" s="89">
        <f>G685</f>
        <v>2000</v>
      </c>
      <c r="H684" s="89">
        <f t="shared" ref="H684:I685" si="245">H685</f>
        <v>2080</v>
      </c>
      <c r="I684" s="89">
        <f t="shared" si="245"/>
        <v>2160</v>
      </c>
    </row>
    <row r="685" spans="1:9" s="77" customFormat="1" x14ac:dyDescent="0.2">
      <c r="A685" s="74" t="s">
        <v>495</v>
      </c>
      <c r="B685" s="75" t="s">
        <v>374</v>
      </c>
      <c r="C685" s="75" t="s">
        <v>381</v>
      </c>
      <c r="D685" s="75" t="s">
        <v>69</v>
      </c>
      <c r="E685" s="75" t="s">
        <v>681</v>
      </c>
      <c r="F685" s="75" t="s">
        <v>77</v>
      </c>
      <c r="G685" s="88">
        <f>G686</f>
        <v>2000</v>
      </c>
      <c r="H685" s="88">
        <f t="shared" si="245"/>
        <v>2080</v>
      </c>
      <c r="I685" s="88">
        <f t="shared" si="245"/>
        <v>2160</v>
      </c>
    </row>
    <row r="686" spans="1:9" s="77" customFormat="1" x14ac:dyDescent="0.2">
      <c r="A686" s="74" t="s">
        <v>78</v>
      </c>
      <c r="B686" s="75" t="s">
        <v>374</v>
      </c>
      <c r="C686" s="75" t="s">
        <v>381</v>
      </c>
      <c r="D686" s="75" t="s">
        <v>69</v>
      </c>
      <c r="E686" s="75" t="s">
        <v>681</v>
      </c>
      <c r="F686" s="75" t="s">
        <v>79</v>
      </c>
      <c r="G686" s="88">
        <v>2000</v>
      </c>
      <c r="H686" s="88">
        <v>2080</v>
      </c>
      <c r="I686" s="88">
        <v>2160</v>
      </c>
    </row>
    <row r="687" spans="1:9" s="77" customFormat="1" x14ac:dyDescent="0.2">
      <c r="A687" s="79" t="s">
        <v>221</v>
      </c>
      <c r="B687" s="80" t="s">
        <v>374</v>
      </c>
      <c r="C687" s="80" t="s">
        <v>381</v>
      </c>
      <c r="D687" s="80" t="s">
        <v>69</v>
      </c>
      <c r="E687" s="80" t="s">
        <v>682</v>
      </c>
      <c r="F687" s="80"/>
      <c r="G687" s="89">
        <f>G688</f>
        <v>2000</v>
      </c>
      <c r="H687" s="89">
        <f t="shared" ref="H687:I688" si="246">H688</f>
        <v>2000</v>
      </c>
      <c r="I687" s="89">
        <f t="shared" si="246"/>
        <v>2000</v>
      </c>
    </row>
    <row r="688" spans="1:9" s="77" customFormat="1" x14ac:dyDescent="0.2">
      <c r="A688" s="74" t="s">
        <v>495</v>
      </c>
      <c r="B688" s="75" t="s">
        <v>374</v>
      </c>
      <c r="C688" s="75" t="s">
        <v>381</v>
      </c>
      <c r="D688" s="75" t="s">
        <v>69</v>
      </c>
      <c r="E688" s="75" t="s">
        <v>682</v>
      </c>
      <c r="F688" s="75" t="s">
        <v>77</v>
      </c>
      <c r="G688" s="88">
        <f>G689</f>
        <v>2000</v>
      </c>
      <c r="H688" s="88">
        <f t="shared" si="246"/>
        <v>2000</v>
      </c>
      <c r="I688" s="88">
        <f t="shared" si="246"/>
        <v>2000</v>
      </c>
    </row>
    <row r="689" spans="1:9" s="77" customFormat="1" x14ac:dyDescent="0.2">
      <c r="A689" s="74" t="s">
        <v>78</v>
      </c>
      <c r="B689" s="75" t="s">
        <v>374</v>
      </c>
      <c r="C689" s="75" t="s">
        <v>381</v>
      </c>
      <c r="D689" s="75" t="s">
        <v>69</v>
      </c>
      <c r="E689" s="75" t="s">
        <v>682</v>
      </c>
      <c r="F689" s="75" t="s">
        <v>79</v>
      </c>
      <c r="G689" s="88">
        <v>2000</v>
      </c>
      <c r="H689" s="88">
        <v>2000</v>
      </c>
      <c r="I689" s="88">
        <v>2000</v>
      </c>
    </row>
    <row r="690" spans="1:9" s="139" customFormat="1" x14ac:dyDescent="0.2">
      <c r="A690" s="65" t="s">
        <v>683</v>
      </c>
      <c r="B690" s="66" t="s">
        <v>399</v>
      </c>
      <c r="C690" s="66" t="s">
        <v>381</v>
      </c>
      <c r="D690" s="66" t="s">
        <v>69</v>
      </c>
      <c r="E690" s="66" t="s">
        <v>447</v>
      </c>
      <c r="F690" s="75"/>
      <c r="G690" s="67">
        <f>G691+G694+G697</f>
        <v>11100</v>
      </c>
      <c r="H690" s="67">
        <f t="shared" ref="H690:I690" si="247">H691+H694+H697</f>
        <v>11100</v>
      </c>
      <c r="I690" s="67">
        <f t="shared" si="247"/>
        <v>6100</v>
      </c>
    </row>
    <row r="691" spans="1:9" s="139" customFormat="1" x14ac:dyDescent="0.2">
      <c r="A691" s="83" t="s">
        <v>684</v>
      </c>
      <c r="B691" s="80" t="s">
        <v>399</v>
      </c>
      <c r="C691" s="80" t="s">
        <v>381</v>
      </c>
      <c r="D691" s="80" t="s">
        <v>69</v>
      </c>
      <c r="E691" s="80" t="s">
        <v>685</v>
      </c>
      <c r="F691" s="80"/>
      <c r="G691" s="81">
        <f>G692</f>
        <v>500</v>
      </c>
      <c r="H691" s="81">
        <f t="shared" ref="H691:I692" si="248">H692</f>
        <v>500</v>
      </c>
      <c r="I691" s="81">
        <f t="shared" si="248"/>
        <v>500</v>
      </c>
    </row>
    <row r="692" spans="1:9" s="139" customFormat="1" x14ac:dyDescent="0.2">
      <c r="A692" s="74" t="s">
        <v>495</v>
      </c>
      <c r="B692" s="75" t="s">
        <v>374</v>
      </c>
      <c r="C692" s="75" t="s">
        <v>381</v>
      </c>
      <c r="D692" s="75" t="s">
        <v>69</v>
      </c>
      <c r="E692" s="75" t="s">
        <v>685</v>
      </c>
      <c r="F692" s="75" t="s">
        <v>77</v>
      </c>
      <c r="G692" s="76">
        <f>G693</f>
        <v>500</v>
      </c>
      <c r="H692" s="76">
        <f t="shared" si="248"/>
        <v>500</v>
      </c>
      <c r="I692" s="76">
        <f t="shared" si="248"/>
        <v>500</v>
      </c>
    </row>
    <row r="693" spans="1:9" s="139" customFormat="1" x14ac:dyDescent="0.2">
      <c r="A693" s="74" t="s">
        <v>78</v>
      </c>
      <c r="B693" s="75" t="s">
        <v>374</v>
      </c>
      <c r="C693" s="75" t="s">
        <v>381</v>
      </c>
      <c r="D693" s="75" t="s">
        <v>69</v>
      </c>
      <c r="E693" s="75" t="s">
        <v>685</v>
      </c>
      <c r="F693" s="75" t="s">
        <v>79</v>
      </c>
      <c r="G693" s="76">
        <v>500</v>
      </c>
      <c r="H693" s="76">
        <v>500</v>
      </c>
      <c r="I693" s="76">
        <v>500</v>
      </c>
    </row>
    <row r="694" spans="1:9" s="139" customFormat="1" ht="24" x14ac:dyDescent="0.2">
      <c r="A694" s="79" t="s">
        <v>508</v>
      </c>
      <c r="B694" s="80" t="s">
        <v>399</v>
      </c>
      <c r="C694" s="80" t="s">
        <v>381</v>
      </c>
      <c r="D694" s="80" t="s">
        <v>69</v>
      </c>
      <c r="E694" s="80" t="s">
        <v>686</v>
      </c>
      <c r="F694" s="80"/>
      <c r="G694" s="81">
        <f>G695</f>
        <v>500</v>
      </c>
      <c r="H694" s="81">
        <f t="shared" ref="H694:I695" si="249">H695</f>
        <v>500</v>
      </c>
      <c r="I694" s="81">
        <f t="shared" si="249"/>
        <v>500</v>
      </c>
    </row>
    <row r="695" spans="1:9" s="139" customFormat="1" x14ac:dyDescent="0.2">
      <c r="A695" s="74" t="s">
        <v>495</v>
      </c>
      <c r="B695" s="75" t="s">
        <v>374</v>
      </c>
      <c r="C695" s="75" t="s">
        <v>381</v>
      </c>
      <c r="D695" s="75" t="s">
        <v>69</v>
      </c>
      <c r="E695" s="75" t="s">
        <v>686</v>
      </c>
      <c r="F695" s="75" t="s">
        <v>77</v>
      </c>
      <c r="G695" s="76">
        <f>G696</f>
        <v>500</v>
      </c>
      <c r="H695" s="76">
        <f t="shared" si="249"/>
        <v>500</v>
      </c>
      <c r="I695" s="76">
        <f t="shared" si="249"/>
        <v>500</v>
      </c>
    </row>
    <row r="696" spans="1:9" s="139" customFormat="1" x14ac:dyDescent="0.2">
      <c r="A696" s="74" t="s">
        <v>78</v>
      </c>
      <c r="B696" s="75" t="s">
        <v>374</v>
      </c>
      <c r="C696" s="75" t="s">
        <v>381</v>
      </c>
      <c r="D696" s="75" t="s">
        <v>69</v>
      </c>
      <c r="E696" s="75" t="s">
        <v>686</v>
      </c>
      <c r="F696" s="75" t="s">
        <v>79</v>
      </c>
      <c r="G696" s="76">
        <v>500</v>
      </c>
      <c r="H696" s="76">
        <v>500</v>
      </c>
      <c r="I696" s="76">
        <v>500</v>
      </c>
    </row>
    <row r="697" spans="1:9" s="139" customFormat="1" x14ac:dyDescent="0.2">
      <c r="A697" s="83" t="s">
        <v>222</v>
      </c>
      <c r="B697" s="80" t="s">
        <v>399</v>
      </c>
      <c r="C697" s="80" t="s">
        <v>381</v>
      </c>
      <c r="D697" s="80" t="s">
        <v>69</v>
      </c>
      <c r="E697" s="86" t="s">
        <v>687</v>
      </c>
      <c r="F697" s="80"/>
      <c r="G697" s="81">
        <f>G698</f>
        <v>10100</v>
      </c>
      <c r="H697" s="81">
        <f t="shared" ref="H697:I698" si="250">H698</f>
        <v>10100</v>
      </c>
      <c r="I697" s="81">
        <f t="shared" si="250"/>
        <v>5100</v>
      </c>
    </row>
    <row r="698" spans="1:9" s="139" customFormat="1" x14ac:dyDescent="0.2">
      <c r="A698" s="74" t="s">
        <v>495</v>
      </c>
      <c r="B698" s="75" t="s">
        <v>374</v>
      </c>
      <c r="C698" s="75" t="s">
        <v>381</v>
      </c>
      <c r="D698" s="75" t="s">
        <v>69</v>
      </c>
      <c r="E698" s="75" t="s">
        <v>687</v>
      </c>
      <c r="F698" s="75" t="s">
        <v>77</v>
      </c>
      <c r="G698" s="76">
        <f>G699</f>
        <v>10100</v>
      </c>
      <c r="H698" s="76">
        <f t="shared" si="250"/>
        <v>10100</v>
      </c>
      <c r="I698" s="76">
        <f t="shared" si="250"/>
        <v>5100</v>
      </c>
    </row>
    <row r="699" spans="1:9" s="139" customFormat="1" x14ac:dyDescent="0.2">
      <c r="A699" s="74" t="s">
        <v>78</v>
      </c>
      <c r="B699" s="75" t="s">
        <v>374</v>
      </c>
      <c r="C699" s="75" t="s">
        <v>381</v>
      </c>
      <c r="D699" s="75" t="s">
        <v>69</v>
      </c>
      <c r="E699" s="75" t="s">
        <v>687</v>
      </c>
      <c r="F699" s="75" t="s">
        <v>79</v>
      </c>
      <c r="G699" s="76">
        <v>10100</v>
      </c>
      <c r="H699" s="76">
        <v>10100</v>
      </c>
      <c r="I699" s="76">
        <f>10100-5000</f>
        <v>5100</v>
      </c>
    </row>
    <row r="700" spans="1:9" s="139" customFormat="1" ht="14.25" customHeight="1" x14ac:dyDescent="0.2">
      <c r="A700" s="65" t="s">
        <v>135</v>
      </c>
      <c r="B700" s="66" t="s">
        <v>399</v>
      </c>
      <c r="C700" s="66" t="s">
        <v>381</v>
      </c>
      <c r="D700" s="66" t="s">
        <v>69</v>
      </c>
      <c r="E700" s="66" t="s">
        <v>115</v>
      </c>
      <c r="F700" s="75"/>
      <c r="G700" s="67">
        <f>G710+G713+G701+G707+G704</f>
        <v>58685.672930000008</v>
      </c>
      <c r="H700" s="67">
        <f t="shared" ref="H700:I700" si="251">H710+H713+H701+H707</f>
        <v>9715</v>
      </c>
      <c r="I700" s="87">
        <f t="shared" si="251"/>
        <v>0</v>
      </c>
    </row>
    <row r="701" spans="1:9" s="139" customFormat="1" ht="48" x14ac:dyDescent="0.2">
      <c r="A701" s="93" t="s">
        <v>526</v>
      </c>
      <c r="B701" s="80" t="s">
        <v>374</v>
      </c>
      <c r="C701" s="80" t="s">
        <v>381</v>
      </c>
      <c r="D701" s="80" t="s">
        <v>69</v>
      </c>
      <c r="E701" s="80" t="s">
        <v>541</v>
      </c>
      <c r="F701" s="80"/>
      <c r="G701" s="89">
        <f>G702</f>
        <v>19512.049009999999</v>
      </c>
      <c r="H701" s="89">
        <f t="shared" ref="H701:I702" si="252">H702</f>
        <v>0</v>
      </c>
      <c r="I701" s="89">
        <f t="shared" si="252"/>
        <v>0</v>
      </c>
    </row>
    <row r="702" spans="1:9" s="140" customFormat="1" x14ac:dyDescent="0.2">
      <c r="A702" s="74" t="s">
        <v>202</v>
      </c>
      <c r="B702" s="75" t="s">
        <v>374</v>
      </c>
      <c r="C702" s="75" t="s">
        <v>381</v>
      </c>
      <c r="D702" s="75" t="s">
        <v>69</v>
      </c>
      <c r="E702" s="75" t="s">
        <v>541</v>
      </c>
      <c r="F702" s="75" t="s">
        <v>382</v>
      </c>
      <c r="G702" s="88">
        <f>G703</f>
        <v>19512.049009999999</v>
      </c>
      <c r="H702" s="88">
        <f t="shared" si="252"/>
        <v>0</v>
      </c>
      <c r="I702" s="88">
        <f t="shared" si="252"/>
        <v>0</v>
      </c>
    </row>
    <row r="703" spans="1:9" s="139" customFormat="1" x14ac:dyDescent="0.2">
      <c r="A703" s="74" t="s">
        <v>383</v>
      </c>
      <c r="B703" s="75" t="s">
        <v>374</v>
      </c>
      <c r="C703" s="75" t="s">
        <v>381</v>
      </c>
      <c r="D703" s="75" t="s">
        <v>69</v>
      </c>
      <c r="E703" s="75" t="s">
        <v>541</v>
      </c>
      <c r="F703" s="75" t="s">
        <v>384</v>
      </c>
      <c r="G703" s="88">
        <v>19512.049009999999</v>
      </c>
      <c r="H703" s="88">
        <v>0</v>
      </c>
      <c r="I703" s="88">
        <v>0</v>
      </c>
    </row>
    <row r="704" spans="1:9" s="139" customFormat="1" ht="43.5" customHeight="1" x14ac:dyDescent="0.2">
      <c r="A704" s="78" t="s">
        <v>527</v>
      </c>
      <c r="B704" s="69" t="s">
        <v>374</v>
      </c>
      <c r="C704" s="69" t="s">
        <v>381</v>
      </c>
      <c r="D704" s="69" t="s">
        <v>69</v>
      </c>
      <c r="E704" s="69" t="s">
        <v>542</v>
      </c>
      <c r="F704" s="69"/>
      <c r="G704" s="89">
        <f>G705</f>
        <v>686.82392000000004</v>
      </c>
      <c r="H704" s="89">
        <f t="shared" ref="H704:I705" si="253">H705</f>
        <v>0</v>
      </c>
      <c r="I704" s="89">
        <f t="shared" si="253"/>
        <v>0</v>
      </c>
    </row>
    <row r="705" spans="1:9" s="139" customFormat="1" x14ac:dyDescent="0.2">
      <c r="A705" s="74" t="s">
        <v>202</v>
      </c>
      <c r="B705" s="75" t="s">
        <v>374</v>
      </c>
      <c r="C705" s="75" t="s">
        <v>381</v>
      </c>
      <c r="D705" s="75" t="s">
        <v>69</v>
      </c>
      <c r="E705" s="75" t="s">
        <v>542</v>
      </c>
      <c r="F705" s="75" t="s">
        <v>382</v>
      </c>
      <c r="G705" s="88">
        <f>G706</f>
        <v>686.82392000000004</v>
      </c>
      <c r="H705" s="88">
        <f t="shared" si="253"/>
        <v>0</v>
      </c>
      <c r="I705" s="88">
        <f t="shared" si="253"/>
        <v>0</v>
      </c>
    </row>
    <row r="706" spans="1:9" s="139" customFormat="1" x14ac:dyDescent="0.2">
      <c r="A706" s="74" t="s">
        <v>383</v>
      </c>
      <c r="B706" s="75" t="s">
        <v>374</v>
      </c>
      <c r="C706" s="75" t="s">
        <v>381</v>
      </c>
      <c r="D706" s="75" t="s">
        <v>69</v>
      </c>
      <c r="E706" s="75" t="s">
        <v>542</v>
      </c>
      <c r="F706" s="75" t="s">
        <v>384</v>
      </c>
      <c r="G706" s="88">
        <v>686.82392000000004</v>
      </c>
      <c r="H706" s="88">
        <v>0</v>
      </c>
      <c r="I706" s="88">
        <v>0</v>
      </c>
    </row>
    <row r="707" spans="1:9" s="136" customFormat="1" ht="24" x14ac:dyDescent="0.2">
      <c r="A707" s="143" t="s">
        <v>504</v>
      </c>
      <c r="B707" s="66" t="s">
        <v>374</v>
      </c>
      <c r="C707" s="66" t="s">
        <v>381</v>
      </c>
      <c r="D707" s="66" t="s">
        <v>69</v>
      </c>
      <c r="E707" s="66" t="s">
        <v>543</v>
      </c>
      <c r="F707" s="66"/>
      <c r="G707" s="67">
        <f t="shared" ref="G707:I708" si="254">G708</f>
        <v>9686.7999999999993</v>
      </c>
      <c r="H707" s="67">
        <f t="shared" si="254"/>
        <v>9715</v>
      </c>
      <c r="I707" s="87">
        <f t="shared" si="254"/>
        <v>0</v>
      </c>
    </row>
    <row r="708" spans="1:9" s="136" customFormat="1" x14ac:dyDescent="0.2">
      <c r="A708" s="144" t="s">
        <v>202</v>
      </c>
      <c r="B708" s="75" t="s">
        <v>374</v>
      </c>
      <c r="C708" s="75" t="s">
        <v>381</v>
      </c>
      <c r="D708" s="75" t="s">
        <v>69</v>
      </c>
      <c r="E708" s="75" t="s">
        <v>543</v>
      </c>
      <c r="F708" s="75" t="s">
        <v>382</v>
      </c>
      <c r="G708" s="76">
        <f t="shared" si="254"/>
        <v>9686.7999999999993</v>
      </c>
      <c r="H708" s="76">
        <f t="shared" si="254"/>
        <v>9715</v>
      </c>
      <c r="I708" s="88">
        <f t="shared" si="254"/>
        <v>0</v>
      </c>
    </row>
    <row r="709" spans="1:9" s="136" customFormat="1" x14ac:dyDescent="0.2">
      <c r="A709" s="144" t="s">
        <v>383</v>
      </c>
      <c r="B709" s="75" t="s">
        <v>374</v>
      </c>
      <c r="C709" s="75" t="s">
        <v>381</v>
      </c>
      <c r="D709" s="75" t="s">
        <v>69</v>
      </c>
      <c r="E709" s="75" t="s">
        <v>543</v>
      </c>
      <c r="F709" s="75" t="s">
        <v>384</v>
      </c>
      <c r="G709" s="76">
        <v>9686.7999999999993</v>
      </c>
      <c r="H709" s="76">
        <v>9715</v>
      </c>
      <c r="I709" s="88">
        <v>0</v>
      </c>
    </row>
    <row r="710" spans="1:9" s="136" customFormat="1" ht="24" x14ac:dyDescent="0.2">
      <c r="A710" s="79" t="s">
        <v>398</v>
      </c>
      <c r="B710" s="80" t="s">
        <v>374</v>
      </c>
      <c r="C710" s="80" t="s">
        <v>381</v>
      </c>
      <c r="D710" s="80" t="s">
        <v>69</v>
      </c>
      <c r="E710" s="80" t="s">
        <v>448</v>
      </c>
      <c r="F710" s="80"/>
      <c r="G710" s="81">
        <f>G711</f>
        <v>26000</v>
      </c>
      <c r="H710" s="89">
        <f t="shared" ref="H710:H711" si="255">H711</f>
        <v>0</v>
      </c>
      <c r="I710" s="89">
        <f t="shared" ref="I710:I711" si="256">I711</f>
        <v>0</v>
      </c>
    </row>
    <row r="711" spans="1:9" s="135" customFormat="1" x14ac:dyDescent="0.2">
      <c r="A711" s="74" t="s">
        <v>94</v>
      </c>
      <c r="B711" s="75" t="s">
        <v>374</v>
      </c>
      <c r="C711" s="75" t="s">
        <v>381</v>
      </c>
      <c r="D711" s="75" t="s">
        <v>69</v>
      </c>
      <c r="E711" s="75" t="s">
        <v>448</v>
      </c>
      <c r="F711" s="75" t="s">
        <v>366</v>
      </c>
      <c r="G711" s="76">
        <f>G712</f>
        <v>26000</v>
      </c>
      <c r="H711" s="88">
        <f t="shared" si="255"/>
        <v>0</v>
      </c>
      <c r="I711" s="88">
        <f t="shared" si="256"/>
        <v>0</v>
      </c>
    </row>
    <row r="712" spans="1:9" s="140" customFormat="1" ht="24" x14ac:dyDescent="0.2">
      <c r="A712" s="74" t="s">
        <v>723</v>
      </c>
      <c r="B712" s="75" t="s">
        <v>374</v>
      </c>
      <c r="C712" s="75" t="s">
        <v>381</v>
      </c>
      <c r="D712" s="75" t="s">
        <v>69</v>
      </c>
      <c r="E712" s="75" t="s">
        <v>448</v>
      </c>
      <c r="F712" s="75" t="s">
        <v>410</v>
      </c>
      <c r="G712" s="76">
        <f>9000+30000-13000</f>
        <v>26000</v>
      </c>
      <c r="H712" s="88">
        <v>0</v>
      </c>
      <c r="I712" s="88">
        <v>0</v>
      </c>
    </row>
    <row r="713" spans="1:9" s="140" customFormat="1" ht="24" x14ac:dyDescent="0.2">
      <c r="A713" s="79" t="s">
        <v>688</v>
      </c>
      <c r="B713" s="80" t="s">
        <v>374</v>
      </c>
      <c r="C713" s="80" t="s">
        <v>381</v>
      </c>
      <c r="D713" s="80" t="s">
        <v>69</v>
      </c>
      <c r="E713" s="80" t="s">
        <v>689</v>
      </c>
      <c r="F713" s="80"/>
      <c r="G713" s="89">
        <f>G714</f>
        <v>2800</v>
      </c>
      <c r="H713" s="89">
        <f t="shared" ref="H713:H714" si="257">H714</f>
        <v>0</v>
      </c>
      <c r="I713" s="89">
        <f t="shared" ref="I713:I714" si="258">I714</f>
        <v>0</v>
      </c>
    </row>
    <row r="714" spans="1:9" s="140" customFormat="1" x14ac:dyDescent="0.2">
      <c r="A714" s="74" t="s">
        <v>495</v>
      </c>
      <c r="B714" s="75" t="s">
        <v>374</v>
      </c>
      <c r="C714" s="75" t="s">
        <v>381</v>
      </c>
      <c r="D714" s="75" t="s">
        <v>69</v>
      </c>
      <c r="E714" s="75" t="s">
        <v>689</v>
      </c>
      <c r="F714" s="75" t="s">
        <v>77</v>
      </c>
      <c r="G714" s="88">
        <f>G715</f>
        <v>2800</v>
      </c>
      <c r="H714" s="88">
        <f t="shared" si="257"/>
        <v>0</v>
      </c>
      <c r="I714" s="88">
        <f t="shared" si="258"/>
        <v>0</v>
      </c>
    </row>
    <row r="715" spans="1:9" s="140" customFormat="1" x14ac:dyDescent="0.2">
      <c r="A715" s="74" t="s">
        <v>78</v>
      </c>
      <c r="B715" s="75" t="s">
        <v>374</v>
      </c>
      <c r="C715" s="75" t="s">
        <v>381</v>
      </c>
      <c r="D715" s="75" t="s">
        <v>69</v>
      </c>
      <c r="E715" s="75" t="s">
        <v>689</v>
      </c>
      <c r="F715" s="75" t="s">
        <v>79</v>
      </c>
      <c r="G715" s="88">
        <v>2800</v>
      </c>
      <c r="H715" s="88">
        <v>0</v>
      </c>
      <c r="I715" s="88">
        <v>0</v>
      </c>
    </row>
    <row r="716" spans="1:9" s="140" customFormat="1" x14ac:dyDescent="0.2">
      <c r="A716" s="65" t="s">
        <v>339</v>
      </c>
      <c r="B716" s="66" t="s">
        <v>374</v>
      </c>
      <c r="C716" s="66" t="s">
        <v>381</v>
      </c>
      <c r="D716" s="66" t="s">
        <v>438</v>
      </c>
      <c r="E716" s="66"/>
      <c r="F716" s="66"/>
      <c r="G716" s="67">
        <f>G717</f>
        <v>116871.8</v>
      </c>
      <c r="H716" s="67">
        <f t="shared" ref="H716:I716" si="259">H717</f>
        <v>103871.8</v>
      </c>
      <c r="I716" s="67">
        <f t="shared" si="259"/>
        <v>78632.800000000003</v>
      </c>
    </row>
    <row r="717" spans="1:9" s="139" customFormat="1" ht="27" x14ac:dyDescent="0.2">
      <c r="A717" s="78" t="s">
        <v>676</v>
      </c>
      <c r="B717" s="69" t="s">
        <v>374</v>
      </c>
      <c r="C717" s="69" t="s">
        <v>381</v>
      </c>
      <c r="D717" s="69" t="s">
        <v>438</v>
      </c>
      <c r="E717" s="69" t="s">
        <v>218</v>
      </c>
      <c r="F717" s="80"/>
      <c r="G717" s="70">
        <f>G718+G727+G733+G737</f>
        <v>116871.8</v>
      </c>
      <c r="H717" s="70">
        <f t="shared" ref="H717:I717" si="260">H718+H727+H733+H737</f>
        <v>103871.8</v>
      </c>
      <c r="I717" s="70">
        <f t="shared" si="260"/>
        <v>78632.800000000003</v>
      </c>
    </row>
    <row r="718" spans="1:9" s="139" customFormat="1" ht="13.5" x14ac:dyDescent="0.2">
      <c r="A718" s="78" t="s">
        <v>690</v>
      </c>
      <c r="B718" s="69" t="s">
        <v>374</v>
      </c>
      <c r="C718" s="69" t="s">
        <v>381</v>
      </c>
      <c r="D718" s="69" t="s">
        <v>438</v>
      </c>
      <c r="E718" s="69" t="s">
        <v>223</v>
      </c>
      <c r="F718" s="80"/>
      <c r="G718" s="70">
        <f>G719+G724</f>
        <v>18000</v>
      </c>
      <c r="H718" s="70">
        <f t="shared" ref="H718:I718" si="261">H719+H724</f>
        <v>18000</v>
      </c>
      <c r="I718" s="70">
        <f t="shared" si="261"/>
        <v>13000</v>
      </c>
    </row>
    <row r="719" spans="1:9" s="139" customFormat="1" x14ac:dyDescent="0.2">
      <c r="A719" s="65" t="s">
        <v>691</v>
      </c>
      <c r="B719" s="66" t="s">
        <v>374</v>
      </c>
      <c r="C719" s="66" t="s">
        <v>381</v>
      </c>
      <c r="D719" s="66" t="s">
        <v>438</v>
      </c>
      <c r="E719" s="66" t="s">
        <v>692</v>
      </c>
      <c r="F719" s="75"/>
      <c r="G719" s="87">
        <f>G720+G722</f>
        <v>15000</v>
      </c>
      <c r="H719" s="87">
        <f t="shared" ref="H719:I719" si="262">H720+H722</f>
        <v>15000</v>
      </c>
      <c r="I719" s="87">
        <f t="shared" si="262"/>
        <v>10000</v>
      </c>
    </row>
    <row r="720" spans="1:9" s="136" customFormat="1" x14ac:dyDescent="0.2">
      <c r="A720" s="74" t="s">
        <v>495</v>
      </c>
      <c r="B720" s="90">
        <v>609</v>
      </c>
      <c r="C720" s="91" t="s">
        <v>381</v>
      </c>
      <c r="D720" s="91" t="s">
        <v>438</v>
      </c>
      <c r="E720" s="75" t="s">
        <v>692</v>
      </c>
      <c r="F720" s="75" t="s">
        <v>77</v>
      </c>
      <c r="G720" s="88">
        <f>G721</f>
        <v>4500</v>
      </c>
      <c r="H720" s="88">
        <f t="shared" ref="H720:I720" si="263">H721</f>
        <v>4500</v>
      </c>
      <c r="I720" s="88">
        <f t="shared" si="263"/>
        <v>4500</v>
      </c>
    </row>
    <row r="721" spans="1:9" s="136" customFormat="1" x14ac:dyDescent="0.2">
      <c r="A721" s="74" t="s">
        <v>78</v>
      </c>
      <c r="B721" s="75" t="s">
        <v>374</v>
      </c>
      <c r="C721" s="75" t="s">
        <v>381</v>
      </c>
      <c r="D721" s="75" t="s">
        <v>438</v>
      </c>
      <c r="E721" s="75" t="s">
        <v>692</v>
      </c>
      <c r="F721" s="75" t="s">
        <v>79</v>
      </c>
      <c r="G721" s="88">
        <v>4500</v>
      </c>
      <c r="H721" s="88">
        <v>4500</v>
      </c>
      <c r="I721" s="88">
        <v>4500</v>
      </c>
    </row>
    <row r="722" spans="1:9" s="136" customFormat="1" x14ac:dyDescent="0.2">
      <c r="A722" s="74" t="s">
        <v>202</v>
      </c>
      <c r="B722" s="90">
        <v>609</v>
      </c>
      <c r="C722" s="91" t="s">
        <v>381</v>
      </c>
      <c r="D722" s="91" t="s">
        <v>438</v>
      </c>
      <c r="E722" s="75" t="s">
        <v>692</v>
      </c>
      <c r="F722" s="75" t="s">
        <v>382</v>
      </c>
      <c r="G722" s="88">
        <f>G723</f>
        <v>10500</v>
      </c>
      <c r="H722" s="88">
        <f t="shared" ref="H722:I722" si="264">H723</f>
        <v>10500</v>
      </c>
      <c r="I722" s="88">
        <f t="shared" si="264"/>
        <v>5500</v>
      </c>
    </row>
    <row r="723" spans="1:9" s="136" customFormat="1" x14ac:dyDescent="0.2">
      <c r="A723" s="74" t="s">
        <v>383</v>
      </c>
      <c r="B723" s="75" t="s">
        <v>374</v>
      </c>
      <c r="C723" s="75" t="s">
        <v>381</v>
      </c>
      <c r="D723" s="75" t="s">
        <v>438</v>
      </c>
      <c r="E723" s="75" t="s">
        <v>692</v>
      </c>
      <c r="F723" s="75" t="s">
        <v>384</v>
      </c>
      <c r="G723" s="88">
        <v>10500</v>
      </c>
      <c r="H723" s="88">
        <v>10500</v>
      </c>
      <c r="I723" s="88">
        <f>10500-5000</f>
        <v>5500</v>
      </c>
    </row>
    <row r="724" spans="1:9" s="136" customFormat="1" x14ac:dyDescent="0.2">
      <c r="A724" s="65" t="s">
        <v>510</v>
      </c>
      <c r="B724" s="66" t="s">
        <v>374</v>
      </c>
      <c r="C724" s="66" t="s">
        <v>381</v>
      </c>
      <c r="D724" s="66" t="s">
        <v>438</v>
      </c>
      <c r="E724" s="66" t="s">
        <v>693</v>
      </c>
      <c r="F724" s="66"/>
      <c r="G724" s="87">
        <f>G725</f>
        <v>3000</v>
      </c>
      <c r="H724" s="87">
        <f t="shared" ref="H724:I725" si="265">H725</f>
        <v>3000</v>
      </c>
      <c r="I724" s="87">
        <f t="shared" si="265"/>
        <v>3000</v>
      </c>
    </row>
    <row r="725" spans="1:9" s="136" customFormat="1" x14ac:dyDescent="0.2">
      <c r="A725" s="74" t="s">
        <v>495</v>
      </c>
      <c r="B725" s="75" t="s">
        <v>374</v>
      </c>
      <c r="C725" s="75" t="s">
        <v>381</v>
      </c>
      <c r="D725" s="75" t="s">
        <v>438</v>
      </c>
      <c r="E725" s="75" t="s">
        <v>693</v>
      </c>
      <c r="F725" s="75" t="s">
        <v>77</v>
      </c>
      <c r="G725" s="88">
        <f>G726</f>
        <v>3000</v>
      </c>
      <c r="H725" s="88">
        <f t="shared" si="265"/>
        <v>3000</v>
      </c>
      <c r="I725" s="88">
        <f t="shared" si="265"/>
        <v>3000</v>
      </c>
    </row>
    <row r="726" spans="1:9" s="136" customFormat="1" x14ac:dyDescent="0.2">
      <c r="A726" s="74" t="s">
        <v>78</v>
      </c>
      <c r="B726" s="75" t="s">
        <v>374</v>
      </c>
      <c r="C726" s="75" t="s">
        <v>381</v>
      </c>
      <c r="D726" s="75" t="s">
        <v>438</v>
      </c>
      <c r="E726" s="75" t="s">
        <v>693</v>
      </c>
      <c r="F726" s="75" t="s">
        <v>79</v>
      </c>
      <c r="G726" s="88">
        <v>3000</v>
      </c>
      <c r="H726" s="88">
        <v>3000</v>
      </c>
      <c r="I726" s="88">
        <v>3000</v>
      </c>
    </row>
    <row r="727" spans="1:9" s="136" customFormat="1" ht="24" x14ac:dyDescent="0.2">
      <c r="A727" s="65" t="s">
        <v>694</v>
      </c>
      <c r="B727" s="66" t="s">
        <v>374</v>
      </c>
      <c r="C727" s="66" t="s">
        <v>381</v>
      </c>
      <c r="D727" s="66" t="s">
        <v>438</v>
      </c>
      <c r="E727" s="66" t="s">
        <v>136</v>
      </c>
      <c r="F727" s="75"/>
      <c r="G727" s="67">
        <f>G728</f>
        <v>76561.8</v>
      </c>
      <c r="H727" s="67">
        <f t="shared" ref="H727:I727" si="266">H728</f>
        <v>63561.8</v>
      </c>
      <c r="I727" s="67">
        <f t="shared" si="266"/>
        <v>48322.8</v>
      </c>
    </row>
    <row r="728" spans="1:9" s="136" customFormat="1" ht="24" x14ac:dyDescent="0.2">
      <c r="A728" s="79" t="s">
        <v>695</v>
      </c>
      <c r="B728" s="80" t="s">
        <v>374</v>
      </c>
      <c r="C728" s="80" t="s">
        <v>381</v>
      </c>
      <c r="D728" s="80" t="s">
        <v>438</v>
      </c>
      <c r="E728" s="80" t="s">
        <v>696</v>
      </c>
      <c r="F728" s="92"/>
      <c r="G728" s="81">
        <f>G729+G731</f>
        <v>76561.8</v>
      </c>
      <c r="H728" s="81">
        <f t="shared" ref="H728:I728" si="267">H729+H731</f>
        <v>63561.8</v>
      </c>
      <c r="I728" s="81">
        <f t="shared" si="267"/>
        <v>48322.8</v>
      </c>
    </row>
    <row r="729" spans="1:9" s="136" customFormat="1" x14ac:dyDescent="0.2">
      <c r="A729" s="74" t="s">
        <v>495</v>
      </c>
      <c r="B729" s="75" t="s">
        <v>374</v>
      </c>
      <c r="C729" s="75" t="s">
        <v>381</v>
      </c>
      <c r="D729" s="75" t="s">
        <v>438</v>
      </c>
      <c r="E729" s="75" t="s">
        <v>696</v>
      </c>
      <c r="F729" s="75" t="s">
        <v>77</v>
      </c>
      <c r="G729" s="76">
        <f>G730</f>
        <v>72561.8</v>
      </c>
      <c r="H729" s="76">
        <f t="shared" ref="H729:I729" si="268">H730</f>
        <v>59561.8</v>
      </c>
      <c r="I729" s="76">
        <f t="shared" si="268"/>
        <v>44322.8</v>
      </c>
    </row>
    <row r="730" spans="1:9" s="136" customFormat="1" x14ac:dyDescent="0.2">
      <c r="A730" s="74" t="s">
        <v>78</v>
      </c>
      <c r="B730" s="75" t="s">
        <v>374</v>
      </c>
      <c r="C730" s="75" t="s">
        <v>381</v>
      </c>
      <c r="D730" s="75" t="s">
        <v>438</v>
      </c>
      <c r="E730" s="75" t="s">
        <v>696</v>
      </c>
      <c r="F730" s="75" t="s">
        <v>79</v>
      </c>
      <c r="G730" s="76">
        <v>72561.8</v>
      </c>
      <c r="H730" s="76">
        <f>57561.8+2000</f>
        <v>59561.8</v>
      </c>
      <c r="I730" s="76">
        <f>40322.8+4000</f>
        <v>44322.8</v>
      </c>
    </row>
    <row r="731" spans="1:9" s="136" customFormat="1" x14ac:dyDescent="0.2">
      <c r="A731" s="74" t="s">
        <v>202</v>
      </c>
      <c r="B731" s="90">
        <v>609</v>
      </c>
      <c r="C731" s="91" t="s">
        <v>381</v>
      </c>
      <c r="D731" s="91" t="s">
        <v>438</v>
      </c>
      <c r="E731" s="75" t="s">
        <v>696</v>
      </c>
      <c r="F731" s="75" t="s">
        <v>382</v>
      </c>
      <c r="G731" s="76">
        <f>G732</f>
        <v>4000</v>
      </c>
      <c r="H731" s="76">
        <f t="shared" ref="H731:I731" si="269">H732</f>
        <v>4000</v>
      </c>
      <c r="I731" s="76">
        <f t="shared" si="269"/>
        <v>4000</v>
      </c>
    </row>
    <row r="732" spans="1:9" s="136" customFormat="1" x14ac:dyDescent="0.2">
      <c r="A732" s="74" t="s">
        <v>383</v>
      </c>
      <c r="B732" s="75" t="s">
        <v>374</v>
      </c>
      <c r="C732" s="75" t="s">
        <v>381</v>
      </c>
      <c r="D732" s="75" t="s">
        <v>438</v>
      </c>
      <c r="E732" s="75" t="s">
        <v>696</v>
      </c>
      <c r="F732" s="75" t="s">
        <v>384</v>
      </c>
      <c r="G732" s="76">
        <v>4000</v>
      </c>
      <c r="H732" s="76">
        <v>4000</v>
      </c>
      <c r="I732" s="76">
        <v>4000</v>
      </c>
    </row>
    <row r="733" spans="1:9" s="136" customFormat="1" x14ac:dyDescent="0.2">
      <c r="A733" s="65" t="s">
        <v>697</v>
      </c>
      <c r="B733" s="66" t="s">
        <v>374</v>
      </c>
      <c r="C733" s="66" t="s">
        <v>381</v>
      </c>
      <c r="D733" s="66" t="s">
        <v>438</v>
      </c>
      <c r="E733" s="66" t="s">
        <v>698</v>
      </c>
      <c r="F733" s="66"/>
      <c r="G733" s="67">
        <f>G734</f>
        <v>17310</v>
      </c>
      <c r="H733" s="67">
        <f t="shared" ref="H733:I735" si="270">H734</f>
        <v>17310</v>
      </c>
      <c r="I733" s="67">
        <f t="shared" si="270"/>
        <v>12310</v>
      </c>
    </row>
    <row r="734" spans="1:9" s="136" customFormat="1" x14ac:dyDescent="0.2">
      <c r="A734" s="79" t="s">
        <v>699</v>
      </c>
      <c r="B734" s="75" t="s">
        <v>374</v>
      </c>
      <c r="C734" s="75" t="s">
        <v>381</v>
      </c>
      <c r="D734" s="75" t="s">
        <v>438</v>
      </c>
      <c r="E734" s="80" t="s">
        <v>700</v>
      </c>
      <c r="F734" s="80"/>
      <c r="G734" s="81">
        <f>G735</f>
        <v>17310</v>
      </c>
      <c r="H734" s="81">
        <f t="shared" si="270"/>
        <v>17310</v>
      </c>
      <c r="I734" s="81">
        <f t="shared" si="270"/>
        <v>12310</v>
      </c>
    </row>
    <row r="735" spans="1:9" s="136" customFormat="1" x14ac:dyDescent="0.2">
      <c r="A735" s="74" t="s">
        <v>495</v>
      </c>
      <c r="B735" s="75" t="s">
        <v>374</v>
      </c>
      <c r="C735" s="75" t="s">
        <v>381</v>
      </c>
      <c r="D735" s="75" t="s">
        <v>438</v>
      </c>
      <c r="E735" s="75" t="s">
        <v>700</v>
      </c>
      <c r="F735" s="75" t="s">
        <v>77</v>
      </c>
      <c r="G735" s="76">
        <f>G736</f>
        <v>17310</v>
      </c>
      <c r="H735" s="76">
        <f t="shared" si="270"/>
        <v>17310</v>
      </c>
      <c r="I735" s="76">
        <f t="shared" si="270"/>
        <v>12310</v>
      </c>
    </row>
    <row r="736" spans="1:9" s="136" customFormat="1" x14ac:dyDescent="0.2">
      <c r="A736" s="74" t="s">
        <v>78</v>
      </c>
      <c r="B736" s="75" t="s">
        <v>374</v>
      </c>
      <c r="C736" s="75" t="s">
        <v>381</v>
      </c>
      <c r="D736" s="75" t="s">
        <v>438</v>
      </c>
      <c r="E736" s="75" t="s">
        <v>700</v>
      </c>
      <c r="F736" s="75" t="s">
        <v>79</v>
      </c>
      <c r="G736" s="76">
        <v>17310</v>
      </c>
      <c r="H736" s="76">
        <v>17310</v>
      </c>
      <c r="I736" s="76">
        <f>17310-5000</f>
        <v>12310</v>
      </c>
    </row>
    <row r="737" spans="1:9" s="139" customFormat="1" x14ac:dyDescent="0.2">
      <c r="A737" s="65" t="s">
        <v>397</v>
      </c>
      <c r="B737" s="66" t="s">
        <v>399</v>
      </c>
      <c r="C737" s="66" t="s">
        <v>381</v>
      </c>
      <c r="D737" s="66" t="s">
        <v>438</v>
      </c>
      <c r="E737" s="66" t="s">
        <v>115</v>
      </c>
      <c r="F737" s="66"/>
      <c r="G737" s="67">
        <f>G738</f>
        <v>5000</v>
      </c>
      <c r="H737" s="67">
        <f t="shared" ref="H737:I739" si="271">H738</f>
        <v>5000</v>
      </c>
      <c r="I737" s="67">
        <f t="shared" si="271"/>
        <v>5000</v>
      </c>
    </row>
    <row r="738" spans="1:9" s="136" customFormat="1" x14ac:dyDescent="0.2">
      <c r="A738" s="79" t="s">
        <v>701</v>
      </c>
      <c r="B738" s="80" t="s">
        <v>374</v>
      </c>
      <c r="C738" s="80" t="s">
        <v>381</v>
      </c>
      <c r="D738" s="80" t="s">
        <v>438</v>
      </c>
      <c r="E738" s="80" t="s">
        <v>702</v>
      </c>
      <c r="F738" s="80"/>
      <c r="G738" s="81">
        <f>G739</f>
        <v>5000</v>
      </c>
      <c r="H738" s="81">
        <f t="shared" si="271"/>
        <v>5000</v>
      </c>
      <c r="I738" s="81">
        <f t="shared" si="271"/>
        <v>5000</v>
      </c>
    </row>
    <row r="739" spans="1:9" s="139" customFormat="1" x14ac:dyDescent="0.2">
      <c r="A739" s="74" t="s">
        <v>495</v>
      </c>
      <c r="B739" s="75" t="s">
        <v>374</v>
      </c>
      <c r="C739" s="75" t="s">
        <v>381</v>
      </c>
      <c r="D739" s="75" t="s">
        <v>438</v>
      </c>
      <c r="E739" s="75" t="s">
        <v>702</v>
      </c>
      <c r="F739" s="75" t="s">
        <v>77</v>
      </c>
      <c r="G739" s="76">
        <f>G740</f>
        <v>5000</v>
      </c>
      <c r="H739" s="76">
        <f t="shared" si="271"/>
        <v>5000</v>
      </c>
      <c r="I739" s="76">
        <f t="shared" si="271"/>
        <v>5000</v>
      </c>
    </row>
    <row r="740" spans="1:9" s="139" customFormat="1" x14ac:dyDescent="0.2">
      <c r="A740" s="74" t="s">
        <v>78</v>
      </c>
      <c r="B740" s="75" t="s">
        <v>374</v>
      </c>
      <c r="C740" s="75" t="s">
        <v>381</v>
      </c>
      <c r="D740" s="75" t="s">
        <v>438</v>
      </c>
      <c r="E740" s="75" t="s">
        <v>702</v>
      </c>
      <c r="F740" s="75" t="s">
        <v>79</v>
      </c>
      <c r="G740" s="76">
        <v>5000</v>
      </c>
      <c r="H740" s="76">
        <v>5000</v>
      </c>
      <c r="I740" s="76">
        <v>5000</v>
      </c>
    </row>
    <row r="741" spans="1:9" s="139" customFormat="1" x14ac:dyDescent="0.2">
      <c r="A741" s="65" t="s">
        <v>340</v>
      </c>
      <c r="B741" s="66" t="s">
        <v>374</v>
      </c>
      <c r="C741" s="66" t="s">
        <v>381</v>
      </c>
      <c r="D741" s="66" t="s">
        <v>430</v>
      </c>
      <c r="E741" s="66"/>
      <c r="F741" s="66"/>
      <c r="G741" s="67">
        <f>G742</f>
        <v>148331.79999999999</v>
      </c>
      <c r="H741" s="67">
        <f t="shared" ref="H741:I742" si="272">H742</f>
        <v>148359</v>
      </c>
      <c r="I741" s="67">
        <f t="shared" si="272"/>
        <v>148359</v>
      </c>
    </row>
    <row r="742" spans="1:9" s="139" customFormat="1" ht="27" x14ac:dyDescent="0.2">
      <c r="A742" s="78" t="s">
        <v>676</v>
      </c>
      <c r="B742" s="69" t="s">
        <v>374</v>
      </c>
      <c r="C742" s="69" t="s">
        <v>381</v>
      </c>
      <c r="D742" s="69" t="s">
        <v>430</v>
      </c>
      <c r="E742" s="69" t="s">
        <v>218</v>
      </c>
      <c r="F742" s="69"/>
      <c r="G742" s="70">
        <f>G743</f>
        <v>148331.79999999999</v>
      </c>
      <c r="H742" s="70">
        <f t="shared" si="272"/>
        <v>148359</v>
      </c>
      <c r="I742" s="70">
        <f t="shared" si="272"/>
        <v>148359</v>
      </c>
    </row>
    <row r="743" spans="1:9" s="139" customFormat="1" x14ac:dyDescent="0.2">
      <c r="A743" s="65" t="s">
        <v>397</v>
      </c>
      <c r="B743" s="66" t="s">
        <v>399</v>
      </c>
      <c r="C743" s="66" t="s">
        <v>381</v>
      </c>
      <c r="D743" s="66" t="s">
        <v>430</v>
      </c>
      <c r="E743" s="66" t="s">
        <v>115</v>
      </c>
      <c r="F743" s="66"/>
      <c r="G743" s="67">
        <f>G744+G747+G750</f>
        <v>148331.79999999999</v>
      </c>
      <c r="H743" s="67">
        <f t="shared" ref="H743:I743" si="273">H744+H747+H750</f>
        <v>148359</v>
      </c>
      <c r="I743" s="67">
        <f t="shared" si="273"/>
        <v>148359</v>
      </c>
    </row>
    <row r="744" spans="1:9" s="139" customFormat="1" x14ac:dyDescent="0.2">
      <c r="A744" s="79" t="s">
        <v>54</v>
      </c>
      <c r="B744" s="80" t="s">
        <v>399</v>
      </c>
      <c r="C744" s="80" t="s">
        <v>381</v>
      </c>
      <c r="D744" s="80" t="s">
        <v>430</v>
      </c>
      <c r="E744" s="80" t="s">
        <v>703</v>
      </c>
      <c r="F744" s="92"/>
      <c r="G744" s="81">
        <f>G745</f>
        <v>24331.8</v>
      </c>
      <c r="H744" s="81">
        <f t="shared" ref="H744:I745" si="274">H745</f>
        <v>24359</v>
      </c>
      <c r="I744" s="81">
        <f t="shared" si="274"/>
        <v>24359</v>
      </c>
    </row>
    <row r="745" spans="1:9" s="139" customFormat="1" x14ac:dyDescent="0.2">
      <c r="A745" s="74" t="s">
        <v>94</v>
      </c>
      <c r="B745" s="75" t="s">
        <v>374</v>
      </c>
      <c r="C745" s="75" t="s">
        <v>381</v>
      </c>
      <c r="D745" s="75" t="s">
        <v>430</v>
      </c>
      <c r="E745" s="75" t="s">
        <v>703</v>
      </c>
      <c r="F745" s="75" t="s">
        <v>366</v>
      </c>
      <c r="G745" s="76">
        <f>G746</f>
        <v>24331.8</v>
      </c>
      <c r="H745" s="76">
        <f t="shared" si="274"/>
        <v>24359</v>
      </c>
      <c r="I745" s="76">
        <f t="shared" si="274"/>
        <v>24359</v>
      </c>
    </row>
    <row r="746" spans="1:9" s="139" customFormat="1" x14ac:dyDescent="0.2">
      <c r="A746" s="74" t="s">
        <v>95</v>
      </c>
      <c r="B746" s="75" t="s">
        <v>374</v>
      </c>
      <c r="C746" s="75" t="s">
        <v>381</v>
      </c>
      <c r="D746" s="75" t="s">
        <v>430</v>
      </c>
      <c r="E746" s="75" t="s">
        <v>703</v>
      </c>
      <c r="F746" s="75" t="s">
        <v>376</v>
      </c>
      <c r="G746" s="76">
        <f>24359-27.2</f>
        <v>24331.8</v>
      </c>
      <c r="H746" s="76">
        <v>24359</v>
      </c>
      <c r="I746" s="76">
        <v>24359</v>
      </c>
    </row>
    <row r="747" spans="1:9" s="136" customFormat="1" ht="36" x14ac:dyDescent="0.2">
      <c r="A747" s="93" t="s">
        <v>322</v>
      </c>
      <c r="B747" s="80" t="s">
        <v>374</v>
      </c>
      <c r="C747" s="80" t="s">
        <v>381</v>
      </c>
      <c r="D747" s="80" t="s">
        <v>430</v>
      </c>
      <c r="E747" s="80" t="s">
        <v>704</v>
      </c>
      <c r="F747" s="80"/>
      <c r="G747" s="89">
        <f>G748</f>
        <v>34000</v>
      </c>
      <c r="H747" s="89">
        <f t="shared" ref="H747:I748" si="275">H748</f>
        <v>34000</v>
      </c>
      <c r="I747" s="89">
        <f t="shared" si="275"/>
        <v>34000</v>
      </c>
    </row>
    <row r="748" spans="1:9" s="136" customFormat="1" x14ac:dyDescent="0.2">
      <c r="A748" s="74" t="s">
        <v>80</v>
      </c>
      <c r="B748" s="75" t="s">
        <v>374</v>
      </c>
      <c r="C748" s="75" t="s">
        <v>381</v>
      </c>
      <c r="D748" s="75" t="s">
        <v>430</v>
      </c>
      <c r="E748" s="75" t="s">
        <v>704</v>
      </c>
      <c r="F748" s="75" t="s">
        <v>81</v>
      </c>
      <c r="G748" s="88">
        <f>G749</f>
        <v>34000</v>
      </c>
      <c r="H748" s="88">
        <f t="shared" si="275"/>
        <v>34000</v>
      </c>
      <c r="I748" s="88">
        <f t="shared" si="275"/>
        <v>34000</v>
      </c>
    </row>
    <row r="749" spans="1:9" s="136" customFormat="1" ht="24" x14ac:dyDescent="0.2">
      <c r="A749" s="74" t="s">
        <v>494</v>
      </c>
      <c r="B749" s="75" t="s">
        <v>374</v>
      </c>
      <c r="C749" s="75" t="s">
        <v>381</v>
      </c>
      <c r="D749" s="75" t="s">
        <v>430</v>
      </c>
      <c r="E749" s="75" t="s">
        <v>704</v>
      </c>
      <c r="F749" s="75" t="s">
        <v>379</v>
      </c>
      <c r="G749" s="88">
        <v>34000</v>
      </c>
      <c r="H749" s="88">
        <v>34000</v>
      </c>
      <c r="I749" s="88">
        <v>34000</v>
      </c>
    </row>
    <row r="750" spans="1:9" s="136" customFormat="1" x14ac:dyDescent="0.2">
      <c r="A750" s="79" t="s">
        <v>705</v>
      </c>
      <c r="B750" s="80" t="s">
        <v>374</v>
      </c>
      <c r="C750" s="80" t="s">
        <v>381</v>
      </c>
      <c r="D750" s="80" t="s">
        <v>430</v>
      </c>
      <c r="E750" s="80" t="s">
        <v>706</v>
      </c>
      <c r="F750" s="80"/>
      <c r="G750" s="81">
        <f>G751</f>
        <v>90000</v>
      </c>
      <c r="H750" s="81">
        <f t="shared" ref="H750:I751" si="276">H751</f>
        <v>90000</v>
      </c>
      <c r="I750" s="81">
        <f t="shared" si="276"/>
        <v>90000</v>
      </c>
    </row>
    <row r="751" spans="1:9" s="136" customFormat="1" x14ac:dyDescent="0.2">
      <c r="A751" s="74" t="s">
        <v>495</v>
      </c>
      <c r="B751" s="75" t="s">
        <v>374</v>
      </c>
      <c r="C751" s="75" t="s">
        <v>381</v>
      </c>
      <c r="D751" s="75" t="s">
        <v>430</v>
      </c>
      <c r="E751" s="75" t="s">
        <v>706</v>
      </c>
      <c r="F751" s="75" t="s">
        <v>77</v>
      </c>
      <c r="G751" s="76">
        <f>G752</f>
        <v>90000</v>
      </c>
      <c r="H751" s="76">
        <f t="shared" si="276"/>
        <v>90000</v>
      </c>
      <c r="I751" s="76">
        <f t="shared" si="276"/>
        <v>90000</v>
      </c>
    </row>
    <row r="752" spans="1:9" s="136" customFormat="1" x14ac:dyDescent="0.2">
      <c r="A752" s="74" t="s">
        <v>78</v>
      </c>
      <c r="B752" s="75" t="s">
        <v>374</v>
      </c>
      <c r="C752" s="75" t="s">
        <v>381</v>
      </c>
      <c r="D752" s="75" t="s">
        <v>430</v>
      </c>
      <c r="E752" s="75" t="s">
        <v>706</v>
      </c>
      <c r="F752" s="75" t="s">
        <v>79</v>
      </c>
      <c r="G752" s="76">
        <v>90000</v>
      </c>
      <c r="H752" s="76">
        <v>90000</v>
      </c>
      <c r="I752" s="76">
        <v>90000</v>
      </c>
    </row>
    <row r="753" spans="1:9" s="136" customFormat="1" x14ac:dyDescent="0.2">
      <c r="A753" s="65" t="s">
        <v>341</v>
      </c>
      <c r="B753" s="66" t="s">
        <v>374</v>
      </c>
      <c r="C753" s="66" t="s">
        <v>381</v>
      </c>
      <c r="D753" s="66" t="s">
        <v>381</v>
      </c>
      <c r="E753" s="66"/>
      <c r="F753" s="66"/>
      <c r="G753" s="67">
        <f>G754</f>
        <v>26027.3</v>
      </c>
      <c r="H753" s="67">
        <f>H754</f>
        <v>26046.9</v>
      </c>
      <c r="I753" s="67">
        <f>I754</f>
        <v>26046.9</v>
      </c>
    </row>
    <row r="754" spans="1:9" s="136" customFormat="1" ht="27" x14ac:dyDescent="0.2">
      <c r="A754" s="78" t="s">
        <v>676</v>
      </c>
      <c r="B754" s="69" t="s">
        <v>374</v>
      </c>
      <c r="C754" s="69" t="s">
        <v>381</v>
      </c>
      <c r="D754" s="69" t="s">
        <v>381</v>
      </c>
      <c r="E754" s="69" t="s">
        <v>218</v>
      </c>
      <c r="F754" s="69"/>
      <c r="G754" s="70">
        <f>G755+G766</f>
        <v>26027.3</v>
      </c>
      <c r="H754" s="70">
        <f>H755+H766</f>
        <v>26046.9</v>
      </c>
      <c r="I754" s="70">
        <f>I755+I766</f>
        <v>26046.9</v>
      </c>
    </row>
    <row r="755" spans="1:9" s="136" customFormat="1" x14ac:dyDescent="0.2">
      <c r="A755" s="65" t="s">
        <v>397</v>
      </c>
      <c r="B755" s="66" t="s">
        <v>374</v>
      </c>
      <c r="C755" s="66" t="s">
        <v>381</v>
      </c>
      <c r="D755" s="66" t="s">
        <v>381</v>
      </c>
      <c r="E755" s="66" t="s">
        <v>115</v>
      </c>
      <c r="F755" s="75"/>
      <c r="G755" s="67">
        <f t="shared" ref="G755:I756" si="277">G756</f>
        <v>14850</v>
      </c>
      <c r="H755" s="67">
        <f t="shared" si="277"/>
        <v>14850</v>
      </c>
      <c r="I755" s="67">
        <f t="shared" si="277"/>
        <v>14850</v>
      </c>
    </row>
    <row r="756" spans="1:9" s="136" customFormat="1" ht="24" x14ac:dyDescent="0.2">
      <c r="A756" s="65" t="s">
        <v>225</v>
      </c>
      <c r="B756" s="66" t="s">
        <v>374</v>
      </c>
      <c r="C756" s="66" t="s">
        <v>381</v>
      </c>
      <c r="D756" s="66" t="s">
        <v>381</v>
      </c>
      <c r="E756" s="66" t="s">
        <v>115</v>
      </c>
      <c r="F756" s="75"/>
      <c r="G756" s="67">
        <f t="shared" si="277"/>
        <v>14850</v>
      </c>
      <c r="H756" s="67">
        <f t="shared" si="277"/>
        <v>14850</v>
      </c>
      <c r="I756" s="67">
        <f t="shared" si="277"/>
        <v>14850</v>
      </c>
    </row>
    <row r="757" spans="1:9" s="136" customFormat="1" ht="24" x14ac:dyDescent="0.2">
      <c r="A757" s="79" t="s">
        <v>368</v>
      </c>
      <c r="B757" s="80" t="s">
        <v>374</v>
      </c>
      <c r="C757" s="80" t="s">
        <v>381</v>
      </c>
      <c r="D757" s="80" t="s">
        <v>381</v>
      </c>
      <c r="E757" s="80" t="s">
        <v>115</v>
      </c>
      <c r="F757" s="80"/>
      <c r="G757" s="81">
        <f>G758+G761</f>
        <v>14850</v>
      </c>
      <c r="H757" s="81">
        <f>H758+H761</f>
        <v>14850</v>
      </c>
      <c r="I757" s="81">
        <f>I758+I761</f>
        <v>14850</v>
      </c>
    </row>
    <row r="758" spans="1:9" s="136" customFormat="1" x14ac:dyDescent="0.2">
      <c r="A758" s="82" t="s">
        <v>351</v>
      </c>
      <c r="B758" s="66" t="s">
        <v>374</v>
      </c>
      <c r="C758" s="66" t="s">
        <v>381</v>
      </c>
      <c r="D758" s="66" t="s">
        <v>381</v>
      </c>
      <c r="E758" s="66" t="s">
        <v>449</v>
      </c>
      <c r="F758" s="66"/>
      <c r="G758" s="67">
        <f t="shared" ref="G758:I759" si="278">G759</f>
        <v>13900</v>
      </c>
      <c r="H758" s="67">
        <f t="shared" si="278"/>
        <v>13900</v>
      </c>
      <c r="I758" s="67">
        <f t="shared" si="278"/>
        <v>13900</v>
      </c>
    </row>
    <row r="759" spans="1:9" s="136" customFormat="1" ht="36" x14ac:dyDescent="0.2">
      <c r="A759" s="74" t="s">
        <v>72</v>
      </c>
      <c r="B759" s="75" t="s">
        <v>374</v>
      </c>
      <c r="C759" s="75" t="s">
        <v>381</v>
      </c>
      <c r="D759" s="75" t="s">
        <v>381</v>
      </c>
      <c r="E759" s="75" t="s">
        <v>449</v>
      </c>
      <c r="F759" s="75" t="s">
        <v>73</v>
      </c>
      <c r="G759" s="76">
        <f t="shared" si="278"/>
        <v>13900</v>
      </c>
      <c r="H759" s="76">
        <f t="shared" si="278"/>
        <v>13900</v>
      </c>
      <c r="I759" s="76">
        <f t="shared" si="278"/>
        <v>13900</v>
      </c>
    </row>
    <row r="760" spans="1:9" s="136" customFormat="1" x14ac:dyDescent="0.2">
      <c r="A760" s="74" t="s">
        <v>74</v>
      </c>
      <c r="B760" s="75" t="s">
        <v>374</v>
      </c>
      <c r="C760" s="75" t="s">
        <v>381</v>
      </c>
      <c r="D760" s="75" t="s">
        <v>381</v>
      </c>
      <c r="E760" s="75" t="s">
        <v>449</v>
      </c>
      <c r="F760" s="75" t="s">
        <v>75</v>
      </c>
      <c r="G760" s="76">
        <f>10600+100+3200</f>
        <v>13900</v>
      </c>
      <c r="H760" s="76">
        <f>10600+100+3200</f>
        <v>13900</v>
      </c>
      <c r="I760" s="76">
        <f>10600+100+3200</f>
        <v>13900</v>
      </c>
    </row>
    <row r="761" spans="1:9" s="136" customFormat="1" x14ac:dyDescent="0.2">
      <c r="A761" s="65" t="s">
        <v>76</v>
      </c>
      <c r="B761" s="66" t="s">
        <v>374</v>
      </c>
      <c r="C761" s="66" t="s">
        <v>381</v>
      </c>
      <c r="D761" s="66" t="s">
        <v>381</v>
      </c>
      <c r="E761" s="66" t="s">
        <v>450</v>
      </c>
      <c r="F761" s="66"/>
      <c r="G761" s="67">
        <f>G762+G764</f>
        <v>950</v>
      </c>
      <c r="H761" s="67">
        <f>H762+H764</f>
        <v>950</v>
      </c>
      <c r="I761" s="67">
        <f>I762+I764</f>
        <v>950</v>
      </c>
    </row>
    <row r="762" spans="1:9" s="136" customFormat="1" x14ac:dyDescent="0.2">
      <c r="A762" s="74" t="s">
        <v>495</v>
      </c>
      <c r="B762" s="75" t="s">
        <v>374</v>
      </c>
      <c r="C762" s="75" t="s">
        <v>381</v>
      </c>
      <c r="D762" s="75" t="s">
        <v>381</v>
      </c>
      <c r="E762" s="75" t="s">
        <v>450</v>
      </c>
      <c r="F762" s="75" t="s">
        <v>77</v>
      </c>
      <c r="G762" s="76">
        <f>G763</f>
        <v>920</v>
      </c>
      <c r="H762" s="76">
        <f>H763</f>
        <v>920</v>
      </c>
      <c r="I762" s="76">
        <f>I763</f>
        <v>920</v>
      </c>
    </row>
    <row r="763" spans="1:9" s="136" customFormat="1" x14ac:dyDescent="0.2">
      <c r="A763" s="74" t="s">
        <v>78</v>
      </c>
      <c r="B763" s="75" t="s">
        <v>374</v>
      </c>
      <c r="C763" s="75" t="s">
        <v>381</v>
      </c>
      <c r="D763" s="75" t="s">
        <v>381</v>
      </c>
      <c r="E763" s="75" t="s">
        <v>450</v>
      </c>
      <c r="F763" s="75" t="s">
        <v>79</v>
      </c>
      <c r="G763" s="76">
        <v>920</v>
      </c>
      <c r="H763" s="76">
        <v>920</v>
      </c>
      <c r="I763" s="76">
        <v>920</v>
      </c>
    </row>
    <row r="764" spans="1:9" s="136" customFormat="1" x14ac:dyDescent="0.2">
      <c r="A764" s="74" t="s">
        <v>80</v>
      </c>
      <c r="B764" s="75" t="s">
        <v>374</v>
      </c>
      <c r="C764" s="75" t="s">
        <v>381</v>
      </c>
      <c r="D764" s="75" t="s">
        <v>381</v>
      </c>
      <c r="E764" s="75" t="s">
        <v>450</v>
      </c>
      <c r="F764" s="75" t="s">
        <v>81</v>
      </c>
      <c r="G764" s="76">
        <f>G765</f>
        <v>30</v>
      </c>
      <c r="H764" s="76">
        <f>H765</f>
        <v>30</v>
      </c>
      <c r="I764" s="76">
        <f>I765</f>
        <v>30</v>
      </c>
    </row>
    <row r="765" spans="1:9" s="136" customFormat="1" x14ac:dyDescent="0.2">
      <c r="A765" s="74" t="s">
        <v>453</v>
      </c>
      <c r="B765" s="75" t="s">
        <v>374</v>
      </c>
      <c r="C765" s="75" t="s">
        <v>381</v>
      </c>
      <c r="D765" s="75" t="s">
        <v>381</v>
      </c>
      <c r="E765" s="75" t="s">
        <v>450</v>
      </c>
      <c r="F765" s="75" t="s">
        <v>82</v>
      </c>
      <c r="G765" s="76">
        <v>30</v>
      </c>
      <c r="H765" s="76">
        <v>30</v>
      </c>
      <c r="I765" s="76">
        <v>30</v>
      </c>
    </row>
    <row r="766" spans="1:9" s="136" customFormat="1" x14ac:dyDescent="0.2">
      <c r="A766" s="94" t="s">
        <v>55</v>
      </c>
      <c r="B766" s="66" t="s">
        <v>374</v>
      </c>
      <c r="C766" s="66" t="s">
        <v>381</v>
      </c>
      <c r="D766" s="66" t="s">
        <v>381</v>
      </c>
      <c r="E766" s="95" t="s">
        <v>707</v>
      </c>
      <c r="F766" s="66"/>
      <c r="G766" s="67">
        <f>G767</f>
        <v>11177.3</v>
      </c>
      <c r="H766" s="67">
        <f t="shared" ref="H766:I766" si="279">H767</f>
        <v>11196.9</v>
      </c>
      <c r="I766" s="67">
        <f t="shared" si="279"/>
        <v>11196.9</v>
      </c>
    </row>
    <row r="767" spans="1:9" s="136" customFormat="1" x14ac:dyDescent="0.2">
      <c r="A767" s="96" t="s">
        <v>432</v>
      </c>
      <c r="B767" s="92" t="s">
        <v>374</v>
      </c>
      <c r="C767" s="92" t="s">
        <v>381</v>
      </c>
      <c r="D767" s="92" t="s">
        <v>381</v>
      </c>
      <c r="E767" s="92" t="s">
        <v>707</v>
      </c>
      <c r="F767" s="92"/>
      <c r="G767" s="97">
        <f>G768+G770+G772</f>
        <v>11177.3</v>
      </c>
      <c r="H767" s="97">
        <f t="shared" ref="H767:I767" si="280">H768+H770+H772</f>
        <v>11196.9</v>
      </c>
      <c r="I767" s="97">
        <f t="shared" si="280"/>
        <v>11196.9</v>
      </c>
    </row>
    <row r="768" spans="1:9" s="136" customFormat="1" ht="36" x14ac:dyDescent="0.2">
      <c r="A768" s="74" t="s">
        <v>72</v>
      </c>
      <c r="B768" s="75" t="s">
        <v>374</v>
      </c>
      <c r="C768" s="75" t="s">
        <v>381</v>
      </c>
      <c r="D768" s="75" t="s">
        <v>381</v>
      </c>
      <c r="E768" s="75" t="s">
        <v>707</v>
      </c>
      <c r="F768" s="75" t="s">
        <v>73</v>
      </c>
      <c r="G768" s="76">
        <f>G769</f>
        <v>6761.9</v>
      </c>
      <c r="H768" s="76">
        <f t="shared" ref="H768:I768" si="281">H769</f>
        <v>6781.5</v>
      </c>
      <c r="I768" s="76">
        <f t="shared" si="281"/>
        <v>6781.5</v>
      </c>
    </row>
    <row r="769" spans="1:9" s="136" customFormat="1" x14ac:dyDescent="0.2">
      <c r="A769" s="74" t="s">
        <v>433</v>
      </c>
      <c r="B769" s="75" t="s">
        <v>374</v>
      </c>
      <c r="C769" s="75" t="s">
        <v>381</v>
      </c>
      <c r="D769" s="75" t="s">
        <v>381</v>
      </c>
      <c r="E769" s="75" t="s">
        <v>707</v>
      </c>
      <c r="F769" s="75" t="s">
        <v>434</v>
      </c>
      <c r="G769" s="76">
        <f>2900.5+50+876+2270+685-19.6</f>
        <v>6761.9</v>
      </c>
      <c r="H769" s="76">
        <f t="shared" ref="H769:I769" si="282">2900.5+50+876+2270+685</f>
        <v>6781.5</v>
      </c>
      <c r="I769" s="76">
        <f t="shared" si="282"/>
        <v>6781.5</v>
      </c>
    </row>
    <row r="770" spans="1:9" s="136" customFormat="1" x14ac:dyDescent="0.2">
      <c r="A770" s="74" t="s">
        <v>495</v>
      </c>
      <c r="B770" s="75" t="s">
        <v>374</v>
      </c>
      <c r="C770" s="75" t="s">
        <v>381</v>
      </c>
      <c r="D770" s="75" t="s">
        <v>381</v>
      </c>
      <c r="E770" s="75" t="s">
        <v>707</v>
      </c>
      <c r="F770" s="75" t="s">
        <v>77</v>
      </c>
      <c r="G770" s="76">
        <f>G771</f>
        <v>3513.4</v>
      </c>
      <c r="H770" s="76">
        <f t="shared" ref="H770:I770" si="283">H771</f>
        <v>3513.4</v>
      </c>
      <c r="I770" s="76">
        <f t="shared" si="283"/>
        <v>3513.4</v>
      </c>
    </row>
    <row r="771" spans="1:9" s="136" customFormat="1" x14ac:dyDescent="0.2">
      <c r="A771" s="74" t="s">
        <v>78</v>
      </c>
      <c r="B771" s="75" t="s">
        <v>374</v>
      </c>
      <c r="C771" s="75" t="s">
        <v>381</v>
      </c>
      <c r="D771" s="75" t="s">
        <v>381</v>
      </c>
      <c r="E771" s="75" t="s">
        <v>707</v>
      </c>
      <c r="F771" s="75" t="s">
        <v>79</v>
      </c>
      <c r="G771" s="76">
        <f>78.7+83.2+70+198.5+50+6+80+45+75+5+682+2140</f>
        <v>3513.4</v>
      </c>
      <c r="H771" s="76">
        <f t="shared" ref="H771:I771" si="284">78.7+83.2+70+198.5+50+6+80+45+75+5+682+2140</f>
        <v>3513.4</v>
      </c>
      <c r="I771" s="76">
        <f t="shared" si="284"/>
        <v>3513.4</v>
      </c>
    </row>
    <row r="772" spans="1:9" s="136" customFormat="1" x14ac:dyDescent="0.2">
      <c r="A772" s="74" t="s">
        <v>80</v>
      </c>
      <c r="B772" s="75" t="s">
        <v>374</v>
      </c>
      <c r="C772" s="75" t="s">
        <v>381</v>
      </c>
      <c r="D772" s="75" t="s">
        <v>381</v>
      </c>
      <c r="E772" s="75" t="s">
        <v>707</v>
      </c>
      <c r="F772" s="75" t="s">
        <v>81</v>
      </c>
      <c r="G772" s="76">
        <f>G773</f>
        <v>902</v>
      </c>
      <c r="H772" s="76">
        <f t="shared" ref="H772:I772" si="285">H773</f>
        <v>902</v>
      </c>
      <c r="I772" s="76">
        <f t="shared" si="285"/>
        <v>902</v>
      </c>
    </row>
    <row r="773" spans="1:9" s="136" customFormat="1" x14ac:dyDescent="0.2">
      <c r="A773" s="74" t="s">
        <v>453</v>
      </c>
      <c r="B773" s="75" t="s">
        <v>374</v>
      </c>
      <c r="C773" s="75" t="s">
        <v>381</v>
      </c>
      <c r="D773" s="75" t="s">
        <v>381</v>
      </c>
      <c r="E773" s="75" t="s">
        <v>707</v>
      </c>
      <c r="F773" s="75" t="s">
        <v>82</v>
      </c>
      <c r="G773" s="76">
        <f>890+12</f>
        <v>902</v>
      </c>
      <c r="H773" s="76">
        <f t="shared" ref="H773:I773" si="286">890+12</f>
        <v>902</v>
      </c>
      <c r="I773" s="76">
        <f t="shared" si="286"/>
        <v>902</v>
      </c>
    </row>
    <row r="774" spans="1:9" s="136" customFormat="1" ht="31.5" x14ac:dyDescent="0.2">
      <c r="A774" s="68" t="s">
        <v>375</v>
      </c>
      <c r="B774" s="71" t="s">
        <v>376</v>
      </c>
      <c r="C774" s="72"/>
      <c r="D774" s="72"/>
      <c r="E774" s="71"/>
      <c r="F774" s="71"/>
      <c r="G774" s="73">
        <f>G775+G787</f>
        <v>110648.7</v>
      </c>
      <c r="H774" s="73">
        <f>H775+H787</f>
        <v>110648.7</v>
      </c>
      <c r="I774" s="73">
        <f>I775+I787</f>
        <v>110648.7</v>
      </c>
    </row>
    <row r="775" spans="1:9" s="136" customFormat="1" x14ac:dyDescent="0.2">
      <c r="A775" s="65" t="s">
        <v>104</v>
      </c>
      <c r="B775" s="66" t="s">
        <v>376</v>
      </c>
      <c r="C775" s="66" t="s">
        <v>69</v>
      </c>
      <c r="D775" s="66" t="s">
        <v>70</v>
      </c>
      <c r="E775" s="66"/>
      <c r="F775" s="66"/>
      <c r="G775" s="67">
        <f>G776</f>
        <v>16675</v>
      </c>
      <c r="H775" s="67">
        <f t="shared" ref="H775:I775" si="287">H776</f>
        <v>16675</v>
      </c>
      <c r="I775" s="67">
        <f t="shared" si="287"/>
        <v>16675</v>
      </c>
    </row>
    <row r="776" spans="1:9" s="136" customFormat="1" ht="24" x14ac:dyDescent="0.2">
      <c r="A776" s="65" t="s">
        <v>285</v>
      </c>
      <c r="B776" s="66" t="s">
        <v>376</v>
      </c>
      <c r="C776" s="66" t="s">
        <v>69</v>
      </c>
      <c r="D776" s="66" t="s">
        <v>273</v>
      </c>
      <c r="E776" s="66"/>
      <c r="F776" s="66"/>
      <c r="G776" s="67">
        <f t="shared" ref="G776:I777" si="288">G777</f>
        <v>16675</v>
      </c>
      <c r="H776" s="67">
        <f t="shared" si="288"/>
        <v>16675</v>
      </c>
      <c r="I776" s="67">
        <f t="shared" si="288"/>
        <v>16675</v>
      </c>
    </row>
    <row r="777" spans="1:9" s="136" customFormat="1" ht="24" x14ac:dyDescent="0.2">
      <c r="A777" s="98" t="s">
        <v>296</v>
      </c>
      <c r="B777" s="80" t="s">
        <v>376</v>
      </c>
      <c r="C777" s="80" t="s">
        <v>69</v>
      </c>
      <c r="D777" s="80" t="s">
        <v>273</v>
      </c>
      <c r="E777" s="80" t="s">
        <v>190</v>
      </c>
      <c r="F777" s="118"/>
      <c r="G777" s="119">
        <f t="shared" si="288"/>
        <v>16675</v>
      </c>
      <c r="H777" s="119">
        <f t="shared" si="288"/>
        <v>16675</v>
      </c>
      <c r="I777" s="119">
        <f t="shared" si="288"/>
        <v>16675</v>
      </c>
    </row>
    <row r="778" spans="1:9" s="136" customFormat="1" ht="13.5" x14ac:dyDescent="0.2">
      <c r="A778" s="82" t="s">
        <v>275</v>
      </c>
      <c r="B778" s="66" t="s">
        <v>376</v>
      </c>
      <c r="C778" s="66" t="s">
        <v>69</v>
      </c>
      <c r="D778" s="66" t="s">
        <v>273</v>
      </c>
      <c r="E778" s="66" t="s">
        <v>191</v>
      </c>
      <c r="F778" s="120"/>
      <c r="G778" s="70">
        <f>G779+G782</f>
        <v>16675</v>
      </c>
      <c r="H778" s="70">
        <f>H779+H782</f>
        <v>16675</v>
      </c>
      <c r="I778" s="70">
        <f>I779+I782</f>
        <v>16675</v>
      </c>
    </row>
    <row r="779" spans="1:9" s="136" customFormat="1" x14ac:dyDescent="0.2">
      <c r="A779" s="82" t="s">
        <v>294</v>
      </c>
      <c r="B779" s="66" t="s">
        <v>376</v>
      </c>
      <c r="C779" s="66" t="s">
        <v>69</v>
      </c>
      <c r="D779" s="66" t="s">
        <v>273</v>
      </c>
      <c r="E779" s="66" t="s">
        <v>192</v>
      </c>
      <c r="F779" s="118"/>
      <c r="G779" s="119">
        <f t="shared" ref="G779:I780" si="289">G780</f>
        <v>13693</v>
      </c>
      <c r="H779" s="119">
        <f t="shared" si="289"/>
        <v>13693</v>
      </c>
      <c r="I779" s="119">
        <f t="shared" si="289"/>
        <v>13693</v>
      </c>
    </row>
    <row r="780" spans="1:9" s="136" customFormat="1" ht="36" x14ac:dyDescent="0.2">
      <c r="A780" s="74" t="s">
        <v>72</v>
      </c>
      <c r="B780" s="75" t="s">
        <v>376</v>
      </c>
      <c r="C780" s="75" t="s">
        <v>69</v>
      </c>
      <c r="D780" s="75" t="s">
        <v>273</v>
      </c>
      <c r="E780" s="75" t="s">
        <v>192</v>
      </c>
      <c r="F780" s="75" t="s">
        <v>73</v>
      </c>
      <c r="G780" s="76">
        <f t="shared" si="289"/>
        <v>13693</v>
      </c>
      <c r="H780" s="76">
        <f t="shared" si="289"/>
        <v>13693</v>
      </c>
      <c r="I780" s="76">
        <f t="shared" si="289"/>
        <v>13693</v>
      </c>
    </row>
    <row r="781" spans="1:9" s="136" customFormat="1" x14ac:dyDescent="0.2">
      <c r="A781" s="74" t="s">
        <v>74</v>
      </c>
      <c r="B781" s="75" t="s">
        <v>376</v>
      </c>
      <c r="C781" s="75" t="s">
        <v>69</v>
      </c>
      <c r="D781" s="75" t="s">
        <v>273</v>
      </c>
      <c r="E781" s="75" t="s">
        <v>192</v>
      </c>
      <c r="F781" s="75" t="s">
        <v>75</v>
      </c>
      <c r="G781" s="76">
        <f>10463+70+3160</f>
        <v>13693</v>
      </c>
      <c r="H781" s="76">
        <f>10463+70+3160</f>
        <v>13693</v>
      </c>
      <c r="I781" s="76">
        <f>10463+70+3160</f>
        <v>13693</v>
      </c>
    </row>
    <row r="782" spans="1:9" s="136" customFormat="1" x14ac:dyDescent="0.2">
      <c r="A782" s="65" t="s">
        <v>295</v>
      </c>
      <c r="B782" s="66" t="s">
        <v>376</v>
      </c>
      <c r="C782" s="66" t="s">
        <v>69</v>
      </c>
      <c r="D782" s="66" t="s">
        <v>273</v>
      </c>
      <c r="E782" s="66" t="s">
        <v>193</v>
      </c>
      <c r="F782" s="66"/>
      <c r="G782" s="67">
        <f>G783+G785</f>
        <v>2982</v>
      </c>
      <c r="H782" s="67">
        <f>H783+H785</f>
        <v>2982</v>
      </c>
      <c r="I782" s="67">
        <f>I783+I785</f>
        <v>2982</v>
      </c>
    </row>
    <row r="783" spans="1:9" s="136" customFormat="1" x14ac:dyDescent="0.2">
      <c r="A783" s="74" t="s">
        <v>495</v>
      </c>
      <c r="B783" s="75" t="s">
        <v>376</v>
      </c>
      <c r="C783" s="75" t="s">
        <v>69</v>
      </c>
      <c r="D783" s="75" t="s">
        <v>273</v>
      </c>
      <c r="E783" s="75" t="s">
        <v>193</v>
      </c>
      <c r="F783" s="75" t="s">
        <v>77</v>
      </c>
      <c r="G783" s="76">
        <f>G784</f>
        <v>2977</v>
      </c>
      <c r="H783" s="76">
        <f>H784</f>
        <v>2977</v>
      </c>
      <c r="I783" s="76">
        <f>I784</f>
        <v>2977</v>
      </c>
    </row>
    <row r="784" spans="1:9" s="136" customFormat="1" x14ac:dyDescent="0.2">
      <c r="A784" s="74" t="s">
        <v>78</v>
      </c>
      <c r="B784" s="75" t="s">
        <v>376</v>
      </c>
      <c r="C784" s="75" t="s">
        <v>69</v>
      </c>
      <c r="D784" s="75" t="s">
        <v>273</v>
      </c>
      <c r="E784" s="75" t="s">
        <v>193</v>
      </c>
      <c r="F784" s="75" t="s">
        <v>79</v>
      </c>
      <c r="G784" s="76">
        <f>250+120+1712+500+395</f>
        <v>2977</v>
      </c>
      <c r="H784" s="76">
        <f>250+120+1712+500+395</f>
        <v>2977</v>
      </c>
      <c r="I784" s="76">
        <f>250+120+1712+500+395</f>
        <v>2977</v>
      </c>
    </row>
    <row r="785" spans="1:9" s="136" customFormat="1" x14ac:dyDescent="0.2">
      <c r="A785" s="74" t="s">
        <v>80</v>
      </c>
      <c r="B785" s="75" t="s">
        <v>376</v>
      </c>
      <c r="C785" s="75" t="s">
        <v>69</v>
      </c>
      <c r="D785" s="75" t="s">
        <v>273</v>
      </c>
      <c r="E785" s="75" t="s">
        <v>193</v>
      </c>
      <c r="F785" s="75" t="s">
        <v>81</v>
      </c>
      <c r="G785" s="76">
        <f>G786</f>
        <v>5</v>
      </c>
      <c r="H785" s="76">
        <f>H786</f>
        <v>5</v>
      </c>
      <c r="I785" s="76">
        <f>I786</f>
        <v>5</v>
      </c>
    </row>
    <row r="786" spans="1:9" s="139" customFormat="1" x14ac:dyDescent="0.2">
      <c r="A786" s="74" t="s">
        <v>453</v>
      </c>
      <c r="B786" s="75" t="s">
        <v>376</v>
      </c>
      <c r="C786" s="75" t="s">
        <v>69</v>
      </c>
      <c r="D786" s="75" t="s">
        <v>273</v>
      </c>
      <c r="E786" s="75" t="s">
        <v>193</v>
      </c>
      <c r="F786" s="75" t="s">
        <v>82</v>
      </c>
      <c r="G786" s="76">
        <v>5</v>
      </c>
      <c r="H786" s="76">
        <v>5</v>
      </c>
      <c r="I786" s="76">
        <v>5</v>
      </c>
    </row>
    <row r="787" spans="1:9" s="136" customFormat="1" x14ac:dyDescent="0.2">
      <c r="A787" s="65" t="s">
        <v>709</v>
      </c>
      <c r="B787" s="66" t="s">
        <v>376</v>
      </c>
      <c r="C787" s="66" t="s">
        <v>86</v>
      </c>
      <c r="D787" s="66" t="s">
        <v>70</v>
      </c>
      <c r="E787" s="66"/>
      <c r="F787" s="66"/>
      <c r="G787" s="67">
        <f t="shared" ref="G787:I791" si="290">G788</f>
        <v>93973.7</v>
      </c>
      <c r="H787" s="67">
        <f t="shared" si="290"/>
        <v>93973.7</v>
      </c>
      <c r="I787" s="67">
        <f t="shared" si="290"/>
        <v>93973.7</v>
      </c>
    </row>
    <row r="788" spans="1:9" s="136" customFormat="1" x14ac:dyDescent="0.2">
      <c r="A788" s="65" t="s">
        <v>275</v>
      </c>
      <c r="B788" s="66" t="s">
        <v>376</v>
      </c>
      <c r="C788" s="66" t="s">
        <v>86</v>
      </c>
      <c r="D788" s="66" t="s">
        <v>69</v>
      </c>
      <c r="E788" s="95" t="s">
        <v>191</v>
      </c>
      <c r="F788" s="66"/>
      <c r="G788" s="67">
        <f t="shared" si="290"/>
        <v>93973.7</v>
      </c>
      <c r="H788" s="67">
        <f t="shared" si="290"/>
        <v>93973.7</v>
      </c>
      <c r="I788" s="67">
        <f t="shared" si="290"/>
        <v>93973.7</v>
      </c>
    </row>
    <row r="789" spans="1:9" s="136" customFormat="1" ht="15.75" x14ac:dyDescent="0.2">
      <c r="A789" s="65" t="s">
        <v>710</v>
      </c>
      <c r="B789" s="66" t="s">
        <v>376</v>
      </c>
      <c r="C789" s="66" t="s">
        <v>86</v>
      </c>
      <c r="D789" s="66" t="s">
        <v>69</v>
      </c>
      <c r="E789" s="66" t="s">
        <v>708</v>
      </c>
      <c r="F789" s="72"/>
      <c r="G789" s="67">
        <f t="shared" si="290"/>
        <v>93973.7</v>
      </c>
      <c r="H789" s="67">
        <f t="shared" si="290"/>
        <v>93973.7</v>
      </c>
      <c r="I789" s="67">
        <f t="shared" si="290"/>
        <v>93973.7</v>
      </c>
    </row>
    <row r="790" spans="1:9" s="136" customFormat="1" x14ac:dyDescent="0.2">
      <c r="A790" s="96" t="s">
        <v>286</v>
      </c>
      <c r="B790" s="92" t="s">
        <v>376</v>
      </c>
      <c r="C790" s="92" t="s">
        <v>86</v>
      </c>
      <c r="D790" s="92" t="s">
        <v>69</v>
      </c>
      <c r="E790" s="113" t="s">
        <v>708</v>
      </c>
      <c r="F790" s="92"/>
      <c r="G790" s="97">
        <f t="shared" si="290"/>
        <v>93973.7</v>
      </c>
      <c r="H790" s="97">
        <f t="shared" si="290"/>
        <v>93973.7</v>
      </c>
      <c r="I790" s="97">
        <f t="shared" si="290"/>
        <v>93973.7</v>
      </c>
    </row>
    <row r="791" spans="1:9" s="136" customFormat="1" x14ac:dyDescent="0.2">
      <c r="A791" s="74" t="s">
        <v>276</v>
      </c>
      <c r="B791" s="75" t="s">
        <v>376</v>
      </c>
      <c r="C791" s="75" t="s">
        <v>86</v>
      </c>
      <c r="D791" s="75" t="s">
        <v>69</v>
      </c>
      <c r="E791" s="75" t="s">
        <v>708</v>
      </c>
      <c r="F791" s="75" t="s">
        <v>277</v>
      </c>
      <c r="G791" s="76">
        <f t="shared" si="290"/>
        <v>93973.7</v>
      </c>
      <c r="H791" s="76">
        <f t="shared" si="290"/>
        <v>93973.7</v>
      </c>
      <c r="I791" s="76">
        <f t="shared" si="290"/>
        <v>93973.7</v>
      </c>
    </row>
    <row r="792" spans="1:9" s="136" customFormat="1" x14ac:dyDescent="0.2">
      <c r="A792" s="74" t="s">
        <v>278</v>
      </c>
      <c r="B792" s="75" t="s">
        <v>376</v>
      </c>
      <c r="C792" s="75" t="s">
        <v>86</v>
      </c>
      <c r="D792" s="75" t="s">
        <v>69</v>
      </c>
      <c r="E792" s="75" t="s">
        <v>708</v>
      </c>
      <c r="F792" s="75" t="s">
        <v>371</v>
      </c>
      <c r="G792" s="76">
        <f>110973.7-17000</f>
        <v>93973.7</v>
      </c>
      <c r="H792" s="76">
        <f>110973.7-17000</f>
        <v>93973.7</v>
      </c>
      <c r="I792" s="76">
        <f>110973.7-17000</f>
        <v>93973.7</v>
      </c>
    </row>
    <row r="793" spans="1:9" s="136" customFormat="1" ht="31.5" x14ac:dyDescent="0.2">
      <c r="A793" s="68" t="s">
        <v>64</v>
      </c>
      <c r="B793" s="71" t="s">
        <v>377</v>
      </c>
      <c r="C793" s="71"/>
      <c r="D793" s="71"/>
      <c r="E793" s="71"/>
      <c r="F793" s="71"/>
      <c r="G793" s="73">
        <f>G794+G812</f>
        <v>15920</v>
      </c>
      <c r="H793" s="73">
        <f>H794+H812</f>
        <v>15920</v>
      </c>
      <c r="I793" s="73">
        <f>I794+I812</f>
        <v>15920</v>
      </c>
    </row>
    <row r="794" spans="1:9" s="136" customFormat="1" x14ac:dyDescent="0.2">
      <c r="A794" s="65" t="s">
        <v>104</v>
      </c>
      <c r="B794" s="66" t="s">
        <v>377</v>
      </c>
      <c r="C794" s="66" t="s">
        <v>69</v>
      </c>
      <c r="D794" s="66" t="s">
        <v>70</v>
      </c>
      <c r="E794" s="66"/>
      <c r="F794" s="66"/>
      <c r="G794" s="67">
        <f>G795+G806</f>
        <v>14920</v>
      </c>
      <c r="H794" s="67">
        <f>H795+H806</f>
        <v>14920</v>
      </c>
      <c r="I794" s="67">
        <f>I795+I806</f>
        <v>14920</v>
      </c>
    </row>
    <row r="795" spans="1:9" s="136" customFormat="1" ht="24" x14ac:dyDescent="0.2">
      <c r="A795" s="65" t="s">
        <v>283</v>
      </c>
      <c r="B795" s="66" t="s">
        <v>377</v>
      </c>
      <c r="C795" s="66" t="s">
        <v>69</v>
      </c>
      <c r="D795" s="66" t="s">
        <v>71</v>
      </c>
      <c r="E795" s="66"/>
      <c r="F795" s="66"/>
      <c r="G795" s="67">
        <f t="shared" ref="G795:I796" si="291">G796</f>
        <v>13920</v>
      </c>
      <c r="H795" s="67">
        <f t="shared" si="291"/>
        <v>13920</v>
      </c>
      <c r="I795" s="67">
        <f t="shared" si="291"/>
        <v>13920</v>
      </c>
    </row>
    <row r="796" spans="1:9" s="136" customFormat="1" x14ac:dyDescent="0.2">
      <c r="A796" s="98" t="s">
        <v>67</v>
      </c>
      <c r="B796" s="80" t="s">
        <v>377</v>
      </c>
      <c r="C796" s="80" t="s">
        <v>69</v>
      </c>
      <c r="D796" s="80" t="s">
        <v>71</v>
      </c>
      <c r="E796" s="80" t="s">
        <v>190</v>
      </c>
      <c r="F796" s="80"/>
      <c r="G796" s="81">
        <f t="shared" si="291"/>
        <v>13920</v>
      </c>
      <c r="H796" s="81">
        <f t="shared" si="291"/>
        <v>13920</v>
      </c>
      <c r="I796" s="81">
        <f t="shared" si="291"/>
        <v>13920</v>
      </c>
    </row>
    <row r="797" spans="1:9" s="136" customFormat="1" x14ac:dyDescent="0.2">
      <c r="A797" s="82" t="s">
        <v>275</v>
      </c>
      <c r="B797" s="66" t="s">
        <v>377</v>
      </c>
      <c r="C797" s="66" t="s">
        <v>69</v>
      </c>
      <c r="D797" s="66" t="s">
        <v>71</v>
      </c>
      <c r="E797" s="66" t="s">
        <v>191</v>
      </c>
      <c r="F797" s="66"/>
      <c r="G797" s="67">
        <f>G798+G801</f>
        <v>13920</v>
      </c>
      <c r="H797" s="67">
        <f>H798+H801</f>
        <v>13920</v>
      </c>
      <c r="I797" s="67">
        <f>I798+I801</f>
        <v>13920</v>
      </c>
    </row>
    <row r="798" spans="1:9" s="136" customFormat="1" x14ac:dyDescent="0.2">
      <c r="A798" s="82" t="s">
        <v>274</v>
      </c>
      <c r="B798" s="66" t="s">
        <v>377</v>
      </c>
      <c r="C798" s="66" t="s">
        <v>69</v>
      </c>
      <c r="D798" s="66" t="s">
        <v>71</v>
      </c>
      <c r="E798" s="66" t="s">
        <v>192</v>
      </c>
      <c r="F798" s="66"/>
      <c r="G798" s="67">
        <f t="shared" ref="G798:I799" si="292">G799</f>
        <v>13030</v>
      </c>
      <c r="H798" s="67">
        <f t="shared" si="292"/>
        <v>13030</v>
      </c>
      <c r="I798" s="67">
        <f t="shared" si="292"/>
        <v>13030</v>
      </c>
    </row>
    <row r="799" spans="1:9" s="136" customFormat="1" ht="36" x14ac:dyDescent="0.2">
      <c r="A799" s="74" t="s">
        <v>72</v>
      </c>
      <c r="B799" s="75" t="s">
        <v>377</v>
      </c>
      <c r="C799" s="75" t="s">
        <v>69</v>
      </c>
      <c r="D799" s="75" t="s">
        <v>71</v>
      </c>
      <c r="E799" s="75" t="s">
        <v>192</v>
      </c>
      <c r="F799" s="75" t="s">
        <v>73</v>
      </c>
      <c r="G799" s="76">
        <f t="shared" si="292"/>
        <v>13030</v>
      </c>
      <c r="H799" s="76">
        <f t="shared" si="292"/>
        <v>13030</v>
      </c>
      <c r="I799" s="76">
        <f t="shared" si="292"/>
        <v>13030</v>
      </c>
    </row>
    <row r="800" spans="1:9" s="136" customFormat="1" x14ac:dyDescent="0.2">
      <c r="A800" s="74" t="s">
        <v>74</v>
      </c>
      <c r="B800" s="75" t="s">
        <v>377</v>
      </c>
      <c r="C800" s="75" t="s">
        <v>69</v>
      </c>
      <c r="D800" s="75" t="s">
        <v>71</v>
      </c>
      <c r="E800" s="75" t="s">
        <v>192</v>
      </c>
      <c r="F800" s="75" t="s">
        <v>75</v>
      </c>
      <c r="G800" s="76">
        <f>10000+10+3020</f>
        <v>13030</v>
      </c>
      <c r="H800" s="76">
        <f>10000+10+3020</f>
        <v>13030</v>
      </c>
      <c r="I800" s="76">
        <f>10000+10+3020</f>
        <v>13030</v>
      </c>
    </row>
    <row r="801" spans="1:9" s="136" customFormat="1" x14ac:dyDescent="0.2">
      <c r="A801" s="65" t="s">
        <v>76</v>
      </c>
      <c r="B801" s="66" t="s">
        <v>377</v>
      </c>
      <c r="C801" s="66" t="s">
        <v>69</v>
      </c>
      <c r="D801" s="66" t="s">
        <v>71</v>
      </c>
      <c r="E801" s="66" t="s">
        <v>193</v>
      </c>
      <c r="F801" s="66"/>
      <c r="G801" s="67">
        <f>G802+G804</f>
        <v>890</v>
      </c>
      <c r="H801" s="67">
        <f>H802+H804</f>
        <v>890</v>
      </c>
      <c r="I801" s="67">
        <f>I802+I804</f>
        <v>890</v>
      </c>
    </row>
    <row r="802" spans="1:9" s="139" customFormat="1" x14ac:dyDescent="0.2">
      <c r="A802" s="74" t="s">
        <v>495</v>
      </c>
      <c r="B802" s="75" t="s">
        <v>377</v>
      </c>
      <c r="C802" s="75" t="s">
        <v>69</v>
      </c>
      <c r="D802" s="75" t="s">
        <v>71</v>
      </c>
      <c r="E802" s="75" t="s">
        <v>193</v>
      </c>
      <c r="F802" s="75" t="s">
        <v>77</v>
      </c>
      <c r="G802" s="76">
        <f>G803</f>
        <v>885</v>
      </c>
      <c r="H802" s="76">
        <f>H803</f>
        <v>885</v>
      </c>
      <c r="I802" s="76">
        <f>I803</f>
        <v>885</v>
      </c>
    </row>
    <row r="803" spans="1:9" s="136" customFormat="1" x14ac:dyDescent="0.2">
      <c r="A803" s="74" t="s">
        <v>78</v>
      </c>
      <c r="B803" s="75" t="s">
        <v>377</v>
      </c>
      <c r="C803" s="75" t="s">
        <v>69</v>
      </c>
      <c r="D803" s="75" t="s">
        <v>71</v>
      </c>
      <c r="E803" s="75" t="s">
        <v>193</v>
      </c>
      <c r="F803" s="75" t="s">
        <v>79</v>
      </c>
      <c r="G803" s="76">
        <v>885</v>
      </c>
      <c r="H803" s="76">
        <v>885</v>
      </c>
      <c r="I803" s="76">
        <v>885</v>
      </c>
    </row>
    <row r="804" spans="1:9" s="136" customFormat="1" x14ac:dyDescent="0.2">
      <c r="A804" s="74" t="s">
        <v>80</v>
      </c>
      <c r="B804" s="75" t="s">
        <v>377</v>
      </c>
      <c r="C804" s="75" t="s">
        <v>69</v>
      </c>
      <c r="D804" s="75" t="s">
        <v>71</v>
      </c>
      <c r="E804" s="75" t="s">
        <v>193</v>
      </c>
      <c r="F804" s="75" t="s">
        <v>81</v>
      </c>
      <c r="G804" s="76">
        <f>G805</f>
        <v>5</v>
      </c>
      <c r="H804" s="76">
        <f>H805</f>
        <v>5</v>
      </c>
      <c r="I804" s="76">
        <f>I805</f>
        <v>5</v>
      </c>
    </row>
    <row r="805" spans="1:9" s="136" customFormat="1" x14ac:dyDescent="0.2">
      <c r="A805" s="74" t="s">
        <v>453</v>
      </c>
      <c r="B805" s="75" t="s">
        <v>377</v>
      </c>
      <c r="C805" s="75" t="s">
        <v>69</v>
      </c>
      <c r="D805" s="75" t="s">
        <v>71</v>
      </c>
      <c r="E805" s="75" t="s">
        <v>193</v>
      </c>
      <c r="F805" s="75" t="s">
        <v>82</v>
      </c>
      <c r="G805" s="76">
        <v>5</v>
      </c>
      <c r="H805" s="76">
        <v>5</v>
      </c>
      <c r="I805" s="76">
        <v>5</v>
      </c>
    </row>
    <row r="806" spans="1:9" s="136" customFormat="1" x14ac:dyDescent="0.2">
      <c r="A806" s="65" t="s">
        <v>288</v>
      </c>
      <c r="B806" s="66" t="s">
        <v>377</v>
      </c>
      <c r="C806" s="66" t="s">
        <v>69</v>
      </c>
      <c r="D806" s="66" t="s">
        <v>86</v>
      </c>
      <c r="E806" s="75"/>
      <c r="F806" s="66"/>
      <c r="G806" s="67">
        <f t="shared" ref="G806:I810" si="293">G807</f>
        <v>1000</v>
      </c>
      <c r="H806" s="67">
        <f t="shared" si="293"/>
        <v>1000</v>
      </c>
      <c r="I806" s="67">
        <f t="shared" si="293"/>
        <v>1000</v>
      </c>
    </row>
    <row r="807" spans="1:9" s="136" customFormat="1" x14ac:dyDescent="0.2">
      <c r="A807" s="98" t="s">
        <v>67</v>
      </c>
      <c r="B807" s="80" t="s">
        <v>377</v>
      </c>
      <c r="C807" s="80" t="s">
        <v>69</v>
      </c>
      <c r="D807" s="80" t="s">
        <v>86</v>
      </c>
      <c r="E807" s="80" t="s">
        <v>190</v>
      </c>
      <c r="F807" s="80"/>
      <c r="G807" s="81">
        <f t="shared" si="293"/>
        <v>1000</v>
      </c>
      <c r="H807" s="81">
        <f t="shared" si="293"/>
        <v>1000</v>
      </c>
      <c r="I807" s="81">
        <f t="shared" si="293"/>
        <v>1000</v>
      </c>
    </row>
    <row r="808" spans="1:9" s="136" customFormat="1" x14ac:dyDescent="0.2">
      <c r="A808" s="65" t="s">
        <v>275</v>
      </c>
      <c r="B808" s="66" t="s">
        <v>377</v>
      </c>
      <c r="C808" s="66" t="s">
        <v>69</v>
      </c>
      <c r="D808" s="66" t="s">
        <v>86</v>
      </c>
      <c r="E808" s="66" t="s">
        <v>191</v>
      </c>
      <c r="F808" s="121"/>
      <c r="G808" s="67">
        <f t="shared" si="293"/>
        <v>1000</v>
      </c>
      <c r="H808" s="67">
        <f t="shared" si="293"/>
        <v>1000</v>
      </c>
      <c r="I808" s="67">
        <f t="shared" si="293"/>
        <v>1000</v>
      </c>
    </row>
    <row r="809" spans="1:9" s="136" customFormat="1" ht="24" x14ac:dyDescent="0.2">
      <c r="A809" s="79" t="s">
        <v>279</v>
      </c>
      <c r="B809" s="80" t="s">
        <v>377</v>
      </c>
      <c r="C809" s="80" t="s">
        <v>69</v>
      </c>
      <c r="D809" s="80" t="s">
        <v>86</v>
      </c>
      <c r="E809" s="80" t="s">
        <v>711</v>
      </c>
      <c r="F809" s="104"/>
      <c r="G809" s="81">
        <f t="shared" si="293"/>
        <v>1000</v>
      </c>
      <c r="H809" s="81">
        <f t="shared" si="293"/>
        <v>1000</v>
      </c>
      <c r="I809" s="81">
        <f t="shared" si="293"/>
        <v>1000</v>
      </c>
    </row>
    <row r="810" spans="1:9" s="136" customFormat="1" x14ac:dyDescent="0.2">
      <c r="A810" s="74" t="s">
        <v>495</v>
      </c>
      <c r="B810" s="75" t="s">
        <v>377</v>
      </c>
      <c r="C810" s="75" t="s">
        <v>69</v>
      </c>
      <c r="D810" s="75" t="s">
        <v>86</v>
      </c>
      <c r="E810" s="75" t="s">
        <v>711</v>
      </c>
      <c r="F810" s="90">
        <v>200</v>
      </c>
      <c r="G810" s="76">
        <f t="shared" si="293"/>
        <v>1000</v>
      </c>
      <c r="H810" s="76">
        <f t="shared" si="293"/>
        <v>1000</v>
      </c>
      <c r="I810" s="76">
        <f t="shared" si="293"/>
        <v>1000</v>
      </c>
    </row>
    <row r="811" spans="1:9" s="136" customFormat="1" x14ac:dyDescent="0.2">
      <c r="A811" s="74" t="s">
        <v>78</v>
      </c>
      <c r="B811" s="90">
        <v>611</v>
      </c>
      <c r="C811" s="75" t="s">
        <v>69</v>
      </c>
      <c r="D811" s="75" t="s">
        <v>86</v>
      </c>
      <c r="E811" s="75" t="s">
        <v>711</v>
      </c>
      <c r="F811" s="75" t="s">
        <v>79</v>
      </c>
      <c r="G811" s="76">
        <v>1000</v>
      </c>
      <c r="H811" s="76">
        <v>1000</v>
      </c>
      <c r="I811" s="76">
        <v>1000</v>
      </c>
    </row>
    <row r="812" spans="1:9" s="136" customFormat="1" x14ac:dyDescent="0.2">
      <c r="A812" s="65" t="s">
        <v>325</v>
      </c>
      <c r="B812" s="66" t="s">
        <v>377</v>
      </c>
      <c r="C812" s="66" t="s">
        <v>71</v>
      </c>
      <c r="D812" s="66" t="s">
        <v>70</v>
      </c>
      <c r="E812" s="66"/>
      <c r="F812" s="66"/>
      <c r="G812" s="67">
        <f t="shared" ref="G812:I817" si="294">G813</f>
        <v>1000</v>
      </c>
      <c r="H812" s="67">
        <f t="shared" si="294"/>
        <v>1000</v>
      </c>
      <c r="I812" s="67">
        <f t="shared" si="294"/>
        <v>1000</v>
      </c>
    </row>
    <row r="813" spans="1:9" s="136" customFormat="1" x14ac:dyDescent="0.2">
      <c r="A813" s="65" t="s">
        <v>363</v>
      </c>
      <c r="B813" s="66" t="s">
        <v>377</v>
      </c>
      <c r="C813" s="66" t="s">
        <v>71</v>
      </c>
      <c r="D813" s="66" t="s">
        <v>436</v>
      </c>
      <c r="E813" s="80"/>
      <c r="F813" s="80"/>
      <c r="G813" s="67">
        <f t="shared" si="294"/>
        <v>1000</v>
      </c>
      <c r="H813" s="67">
        <f t="shared" si="294"/>
        <v>1000</v>
      </c>
      <c r="I813" s="67">
        <f t="shared" si="294"/>
        <v>1000</v>
      </c>
    </row>
    <row r="814" spans="1:9" s="136" customFormat="1" x14ac:dyDescent="0.2">
      <c r="A814" s="98" t="s">
        <v>67</v>
      </c>
      <c r="B814" s="80" t="s">
        <v>377</v>
      </c>
      <c r="C814" s="80" t="s">
        <v>71</v>
      </c>
      <c r="D814" s="80" t="s">
        <v>436</v>
      </c>
      <c r="E814" s="80" t="s">
        <v>190</v>
      </c>
      <c r="F814" s="80"/>
      <c r="G814" s="81">
        <f t="shared" si="294"/>
        <v>1000</v>
      </c>
      <c r="H814" s="81">
        <f t="shared" si="294"/>
        <v>1000</v>
      </c>
      <c r="I814" s="81">
        <f t="shared" si="294"/>
        <v>1000</v>
      </c>
    </row>
    <row r="815" spans="1:9" s="136" customFormat="1" x14ac:dyDescent="0.2">
      <c r="A815" s="65" t="s">
        <v>275</v>
      </c>
      <c r="B815" s="103">
        <v>611</v>
      </c>
      <c r="C815" s="66" t="s">
        <v>71</v>
      </c>
      <c r="D815" s="66" t="s">
        <v>436</v>
      </c>
      <c r="E815" s="66" t="s">
        <v>191</v>
      </c>
      <c r="F815" s="66"/>
      <c r="G815" s="67">
        <f t="shared" si="294"/>
        <v>1000</v>
      </c>
      <c r="H815" s="67">
        <f t="shared" si="294"/>
        <v>1000</v>
      </c>
      <c r="I815" s="67">
        <f t="shared" si="294"/>
        <v>1000</v>
      </c>
    </row>
    <row r="816" spans="1:9" s="136" customFormat="1" x14ac:dyDescent="0.2">
      <c r="A816" s="96" t="s">
        <v>314</v>
      </c>
      <c r="B816" s="122">
        <v>611</v>
      </c>
      <c r="C816" s="92" t="s">
        <v>71</v>
      </c>
      <c r="D816" s="92" t="s">
        <v>436</v>
      </c>
      <c r="E816" s="92" t="s">
        <v>712</v>
      </c>
      <c r="F816" s="92"/>
      <c r="G816" s="97">
        <f t="shared" si="294"/>
        <v>1000</v>
      </c>
      <c r="H816" s="97">
        <f t="shared" si="294"/>
        <v>1000</v>
      </c>
      <c r="I816" s="97">
        <f t="shared" si="294"/>
        <v>1000</v>
      </c>
    </row>
    <row r="817" spans="1:10" s="136" customFormat="1" x14ac:dyDescent="0.2">
      <c r="A817" s="74" t="s">
        <v>495</v>
      </c>
      <c r="B817" s="75" t="s">
        <v>377</v>
      </c>
      <c r="C817" s="75" t="s">
        <v>71</v>
      </c>
      <c r="D817" s="75" t="s">
        <v>436</v>
      </c>
      <c r="E817" s="75" t="s">
        <v>712</v>
      </c>
      <c r="F817" s="90">
        <v>200</v>
      </c>
      <c r="G817" s="76">
        <f t="shared" si="294"/>
        <v>1000</v>
      </c>
      <c r="H817" s="76">
        <f t="shared" si="294"/>
        <v>1000</v>
      </c>
      <c r="I817" s="76">
        <f t="shared" si="294"/>
        <v>1000</v>
      </c>
    </row>
    <row r="818" spans="1:10" s="136" customFormat="1" x14ac:dyDescent="0.2">
      <c r="A818" s="74" t="s">
        <v>78</v>
      </c>
      <c r="B818" s="90">
        <v>611</v>
      </c>
      <c r="C818" s="75" t="s">
        <v>71</v>
      </c>
      <c r="D818" s="75" t="s">
        <v>436</v>
      </c>
      <c r="E818" s="75" t="s">
        <v>712</v>
      </c>
      <c r="F818" s="75" t="s">
        <v>79</v>
      </c>
      <c r="G818" s="76">
        <v>1000</v>
      </c>
      <c r="H818" s="76">
        <v>1000</v>
      </c>
      <c r="I818" s="76">
        <v>1000</v>
      </c>
    </row>
    <row r="819" spans="1:10" s="136" customFormat="1" ht="15.75" x14ac:dyDescent="0.2">
      <c r="A819" s="68" t="s">
        <v>272</v>
      </c>
      <c r="B819" s="71" t="s">
        <v>120</v>
      </c>
      <c r="C819" s="71"/>
      <c r="D819" s="71"/>
      <c r="E819" s="71"/>
      <c r="F819" s="71"/>
      <c r="G819" s="73">
        <f>G820+G897</f>
        <v>2540244.0000000009</v>
      </c>
      <c r="H819" s="73">
        <f>H820+H897</f>
        <v>2101655.1999999997</v>
      </c>
      <c r="I819" s="73">
        <f>I820+I897</f>
        <v>2054774.3999999997</v>
      </c>
    </row>
    <row r="820" spans="1:10" s="136" customFormat="1" x14ac:dyDescent="0.2">
      <c r="A820" s="65" t="s">
        <v>342</v>
      </c>
      <c r="B820" s="66" t="s">
        <v>120</v>
      </c>
      <c r="C820" s="66" t="s">
        <v>437</v>
      </c>
      <c r="D820" s="66" t="s">
        <v>70</v>
      </c>
      <c r="E820" s="66"/>
      <c r="F820" s="66"/>
      <c r="G820" s="67">
        <f>G821+G832+G848+G855</f>
        <v>2517964.3000000007</v>
      </c>
      <c r="H820" s="67">
        <f>H821+H832+H848+H855</f>
        <v>2081425.9</v>
      </c>
      <c r="I820" s="67">
        <f>I821+I832+I848+I855</f>
        <v>2035539.4999999998</v>
      </c>
    </row>
    <row r="821" spans="1:10" s="136" customFormat="1" x14ac:dyDescent="0.2">
      <c r="A821" s="65" t="s">
        <v>343</v>
      </c>
      <c r="B821" s="66" t="s">
        <v>120</v>
      </c>
      <c r="C821" s="66" t="s">
        <v>437</v>
      </c>
      <c r="D821" s="66" t="s">
        <v>69</v>
      </c>
      <c r="E821" s="66"/>
      <c r="F821" s="66"/>
      <c r="G821" s="67">
        <f t="shared" ref="G821:I822" si="295">G822</f>
        <v>1152914.1000000001</v>
      </c>
      <c r="H821" s="67">
        <f t="shared" si="295"/>
        <v>1002880.1</v>
      </c>
      <c r="I821" s="67">
        <f t="shared" si="295"/>
        <v>952880.1</v>
      </c>
    </row>
    <row r="822" spans="1:10" s="136" customFormat="1" ht="13.5" x14ac:dyDescent="0.2">
      <c r="A822" s="78" t="s">
        <v>748</v>
      </c>
      <c r="B822" s="69" t="s">
        <v>120</v>
      </c>
      <c r="C822" s="69" t="s">
        <v>437</v>
      </c>
      <c r="D822" s="69" t="s">
        <v>69</v>
      </c>
      <c r="E822" s="69" t="s">
        <v>142</v>
      </c>
      <c r="F822" s="69"/>
      <c r="G822" s="70">
        <f t="shared" si="295"/>
        <v>1152914.1000000001</v>
      </c>
      <c r="H822" s="70">
        <f t="shared" si="295"/>
        <v>1002880.1</v>
      </c>
      <c r="I822" s="70">
        <f t="shared" si="295"/>
        <v>952880.1</v>
      </c>
    </row>
    <row r="823" spans="1:10" s="136" customFormat="1" x14ac:dyDescent="0.2">
      <c r="A823" s="65" t="s">
        <v>247</v>
      </c>
      <c r="B823" s="66" t="s">
        <v>120</v>
      </c>
      <c r="C823" s="66" t="s">
        <v>437</v>
      </c>
      <c r="D823" s="66" t="s">
        <v>69</v>
      </c>
      <c r="E823" s="66" t="s">
        <v>143</v>
      </c>
      <c r="F823" s="66"/>
      <c r="G823" s="67">
        <f>G824+G828</f>
        <v>1152914.1000000001</v>
      </c>
      <c r="H823" s="67">
        <f t="shared" ref="H823:I823" si="296">H824+H828</f>
        <v>1002880.1</v>
      </c>
      <c r="I823" s="67">
        <f t="shared" si="296"/>
        <v>952880.1</v>
      </c>
    </row>
    <row r="824" spans="1:10" s="136" customFormat="1" ht="24" x14ac:dyDescent="0.2">
      <c r="A824" s="79" t="s">
        <v>248</v>
      </c>
      <c r="B824" s="80" t="s">
        <v>120</v>
      </c>
      <c r="C824" s="80" t="s">
        <v>437</v>
      </c>
      <c r="D824" s="80" t="s">
        <v>69</v>
      </c>
      <c r="E824" s="80" t="s">
        <v>144</v>
      </c>
      <c r="F824" s="80"/>
      <c r="G824" s="81">
        <f>G825</f>
        <v>452880.1</v>
      </c>
      <c r="H824" s="81">
        <f>H825</f>
        <v>452880.1</v>
      </c>
      <c r="I824" s="81">
        <f>I825</f>
        <v>452880.1</v>
      </c>
    </row>
    <row r="825" spans="1:10" s="136" customFormat="1" x14ac:dyDescent="0.2">
      <c r="A825" s="74" t="s">
        <v>94</v>
      </c>
      <c r="B825" s="75" t="s">
        <v>120</v>
      </c>
      <c r="C825" s="75" t="s">
        <v>437</v>
      </c>
      <c r="D825" s="75" t="s">
        <v>69</v>
      </c>
      <c r="E825" s="75" t="s">
        <v>713</v>
      </c>
      <c r="F825" s="75" t="s">
        <v>366</v>
      </c>
      <c r="G825" s="76">
        <f>G826+G827</f>
        <v>452880.1</v>
      </c>
      <c r="H825" s="76">
        <f>H826+H827</f>
        <v>452880.1</v>
      </c>
      <c r="I825" s="76">
        <f>I826+I827</f>
        <v>452880.1</v>
      </c>
    </row>
    <row r="826" spans="1:10" s="136" customFormat="1" x14ac:dyDescent="0.2">
      <c r="A826" s="74" t="s">
        <v>95</v>
      </c>
      <c r="B826" s="85">
        <v>612</v>
      </c>
      <c r="C826" s="75" t="s">
        <v>437</v>
      </c>
      <c r="D826" s="75" t="s">
        <v>69</v>
      </c>
      <c r="E826" s="75" t="s">
        <v>713</v>
      </c>
      <c r="F826" s="75" t="s">
        <v>376</v>
      </c>
      <c r="G826" s="76">
        <f>438900-34000</f>
        <v>404900</v>
      </c>
      <c r="H826" s="76">
        <f>438900-34000</f>
        <v>404900</v>
      </c>
      <c r="I826" s="76">
        <v>404900</v>
      </c>
      <c r="J826" s="181"/>
    </row>
    <row r="827" spans="1:10" s="136" customFormat="1" x14ac:dyDescent="0.2">
      <c r="A827" s="74" t="s">
        <v>455</v>
      </c>
      <c r="B827" s="85">
        <v>612</v>
      </c>
      <c r="C827" s="75" t="s">
        <v>437</v>
      </c>
      <c r="D827" s="75" t="s">
        <v>69</v>
      </c>
      <c r="E827" s="75" t="s">
        <v>713</v>
      </c>
      <c r="F827" s="75" t="s">
        <v>456</v>
      </c>
      <c r="G827" s="76">
        <f>50255.5-2275.4</f>
        <v>47980.1</v>
      </c>
      <c r="H827" s="76">
        <f>50255.5-2275.4</f>
        <v>47980.1</v>
      </c>
      <c r="I827" s="76">
        <f>50255.5-2275.4</f>
        <v>47980.1</v>
      </c>
      <c r="J827" s="181"/>
    </row>
    <row r="828" spans="1:10" s="136" customFormat="1" ht="36" x14ac:dyDescent="0.2">
      <c r="A828" s="79" t="s">
        <v>326</v>
      </c>
      <c r="B828" s="84">
        <v>612</v>
      </c>
      <c r="C828" s="80" t="s">
        <v>437</v>
      </c>
      <c r="D828" s="80" t="s">
        <v>69</v>
      </c>
      <c r="E828" s="80" t="s">
        <v>145</v>
      </c>
      <c r="F828" s="80"/>
      <c r="G828" s="89">
        <f>G829</f>
        <v>700034</v>
      </c>
      <c r="H828" s="89">
        <f>H829</f>
        <v>550000</v>
      </c>
      <c r="I828" s="89">
        <f>I829</f>
        <v>500000</v>
      </c>
    </row>
    <row r="829" spans="1:10" s="136" customFormat="1" x14ac:dyDescent="0.2">
      <c r="A829" s="74" t="s">
        <v>94</v>
      </c>
      <c r="B829" s="85">
        <v>612</v>
      </c>
      <c r="C829" s="75" t="s">
        <v>437</v>
      </c>
      <c r="D829" s="75" t="s">
        <v>69</v>
      </c>
      <c r="E829" s="75" t="s">
        <v>145</v>
      </c>
      <c r="F829" s="75" t="s">
        <v>366</v>
      </c>
      <c r="G829" s="88">
        <f>G830+G831</f>
        <v>700034</v>
      </c>
      <c r="H829" s="88">
        <f>H830+H831</f>
        <v>550000</v>
      </c>
      <c r="I829" s="88">
        <f>I830+I831</f>
        <v>500000</v>
      </c>
    </row>
    <row r="830" spans="1:10" s="136" customFormat="1" x14ac:dyDescent="0.2">
      <c r="A830" s="74" t="s">
        <v>95</v>
      </c>
      <c r="B830" s="85">
        <v>612</v>
      </c>
      <c r="C830" s="75" t="s">
        <v>437</v>
      </c>
      <c r="D830" s="75" t="s">
        <v>69</v>
      </c>
      <c r="E830" s="75" t="s">
        <v>145</v>
      </c>
      <c r="F830" s="75" t="s">
        <v>376</v>
      </c>
      <c r="G830" s="88">
        <v>634157</v>
      </c>
      <c r="H830" s="88">
        <v>484123</v>
      </c>
      <c r="I830" s="88">
        <v>434123</v>
      </c>
    </row>
    <row r="831" spans="1:10" s="136" customFormat="1" x14ac:dyDescent="0.2">
      <c r="A831" s="74" t="s">
        <v>455</v>
      </c>
      <c r="B831" s="85">
        <v>612</v>
      </c>
      <c r="C831" s="75" t="s">
        <v>437</v>
      </c>
      <c r="D831" s="75" t="s">
        <v>69</v>
      </c>
      <c r="E831" s="75" t="s">
        <v>145</v>
      </c>
      <c r="F831" s="75" t="s">
        <v>456</v>
      </c>
      <c r="G831" s="88">
        <v>65877</v>
      </c>
      <c r="H831" s="88">
        <v>65877</v>
      </c>
      <c r="I831" s="88">
        <v>65877</v>
      </c>
    </row>
    <row r="832" spans="1:10" s="136" customFormat="1" x14ac:dyDescent="0.2">
      <c r="A832" s="65" t="s">
        <v>344</v>
      </c>
      <c r="B832" s="95">
        <v>612</v>
      </c>
      <c r="C832" s="66" t="s">
        <v>437</v>
      </c>
      <c r="D832" s="66" t="s">
        <v>438</v>
      </c>
      <c r="E832" s="66"/>
      <c r="F832" s="80"/>
      <c r="G832" s="67">
        <f>G833</f>
        <v>1166097.3</v>
      </c>
      <c r="H832" s="67">
        <f t="shared" ref="H832:I832" si="297">H833</f>
        <v>879592.89999999991</v>
      </c>
      <c r="I832" s="67">
        <f t="shared" si="297"/>
        <v>883706.49999999988</v>
      </c>
    </row>
    <row r="833" spans="1:9" s="136" customFormat="1" ht="13.5" x14ac:dyDescent="0.2">
      <c r="A833" s="78" t="s">
        <v>748</v>
      </c>
      <c r="B833" s="69" t="s">
        <v>120</v>
      </c>
      <c r="C833" s="69" t="s">
        <v>437</v>
      </c>
      <c r="D833" s="69" t="s">
        <v>438</v>
      </c>
      <c r="E833" s="69" t="s">
        <v>142</v>
      </c>
      <c r="F833" s="69"/>
      <c r="G833" s="70">
        <f>G834+G843</f>
        <v>1166097.3</v>
      </c>
      <c r="H833" s="70">
        <f t="shared" ref="H833:I833" si="298">H834+H843</f>
        <v>879592.89999999991</v>
      </c>
      <c r="I833" s="70">
        <f t="shared" si="298"/>
        <v>883706.49999999988</v>
      </c>
    </row>
    <row r="834" spans="1:9" s="136" customFormat="1" x14ac:dyDescent="0.2">
      <c r="A834" s="65" t="s">
        <v>247</v>
      </c>
      <c r="B834" s="66" t="s">
        <v>120</v>
      </c>
      <c r="C834" s="66" t="s">
        <v>437</v>
      </c>
      <c r="D834" s="66" t="s">
        <v>438</v>
      </c>
      <c r="E834" s="66" t="s">
        <v>143</v>
      </c>
      <c r="F834" s="66"/>
      <c r="G834" s="67">
        <f>G835+G839</f>
        <v>1155144.1000000001</v>
      </c>
      <c r="H834" s="67">
        <f t="shared" ref="H834:I834" si="299">H835+H839</f>
        <v>868639.7</v>
      </c>
      <c r="I834" s="67">
        <f t="shared" si="299"/>
        <v>872753.29999999993</v>
      </c>
    </row>
    <row r="835" spans="1:9" s="136" customFormat="1" x14ac:dyDescent="0.2">
      <c r="A835" s="96" t="s">
        <v>249</v>
      </c>
      <c r="B835" s="113">
        <v>612</v>
      </c>
      <c r="C835" s="92" t="s">
        <v>437</v>
      </c>
      <c r="D835" s="92" t="s">
        <v>438</v>
      </c>
      <c r="E835" s="92" t="s">
        <v>148</v>
      </c>
      <c r="F835" s="92"/>
      <c r="G835" s="97">
        <f>G836</f>
        <v>261548.09999999998</v>
      </c>
      <c r="H835" s="97">
        <f>H836</f>
        <v>261548.09999999998</v>
      </c>
      <c r="I835" s="97">
        <f>I836</f>
        <v>272548.09999999998</v>
      </c>
    </row>
    <row r="836" spans="1:9" s="136" customFormat="1" x14ac:dyDescent="0.2">
      <c r="A836" s="74" t="s">
        <v>94</v>
      </c>
      <c r="B836" s="85">
        <v>612</v>
      </c>
      <c r="C836" s="75" t="s">
        <v>437</v>
      </c>
      <c r="D836" s="75" t="s">
        <v>438</v>
      </c>
      <c r="E836" s="75" t="s">
        <v>714</v>
      </c>
      <c r="F836" s="75" t="s">
        <v>366</v>
      </c>
      <c r="G836" s="76">
        <f>G837+G838</f>
        <v>261548.09999999998</v>
      </c>
      <c r="H836" s="76">
        <f>H837+H838</f>
        <v>261548.09999999998</v>
      </c>
      <c r="I836" s="76">
        <f>I837+I838</f>
        <v>272548.09999999998</v>
      </c>
    </row>
    <row r="837" spans="1:9" s="136" customFormat="1" x14ac:dyDescent="0.2">
      <c r="A837" s="74" t="s">
        <v>95</v>
      </c>
      <c r="B837" s="85">
        <v>612</v>
      </c>
      <c r="C837" s="75" t="s">
        <v>437</v>
      </c>
      <c r="D837" s="75" t="s">
        <v>438</v>
      </c>
      <c r="E837" s="75" t="s">
        <v>714</v>
      </c>
      <c r="F837" s="75" t="s">
        <v>376</v>
      </c>
      <c r="G837" s="76">
        <f>265105.1-11946</f>
        <v>253159.09999999998</v>
      </c>
      <c r="H837" s="76">
        <f>265105.1-11946</f>
        <v>253159.09999999998</v>
      </c>
      <c r="I837" s="76">
        <f>265105.1-944-2</f>
        <v>264159.09999999998</v>
      </c>
    </row>
    <row r="838" spans="1:9" s="136" customFormat="1" x14ac:dyDescent="0.2">
      <c r="A838" s="74" t="s">
        <v>455</v>
      </c>
      <c r="B838" s="85">
        <v>612</v>
      </c>
      <c r="C838" s="75" t="s">
        <v>437</v>
      </c>
      <c r="D838" s="75" t="s">
        <v>438</v>
      </c>
      <c r="E838" s="75" t="s">
        <v>714</v>
      </c>
      <c r="F838" s="75" t="s">
        <v>456</v>
      </c>
      <c r="G838" s="76">
        <v>8389</v>
      </c>
      <c r="H838" s="76">
        <v>8389</v>
      </c>
      <c r="I838" s="76">
        <v>8389</v>
      </c>
    </row>
    <row r="839" spans="1:9" s="136" customFormat="1" ht="48" x14ac:dyDescent="0.2">
      <c r="A839" s="93" t="s">
        <v>334</v>
      </c>
      <c r="B839" s="80" t="s">
        <v>120</v>
      </c>
      <c r="C839" s="80" t="s">
        <v>437</v>
      </c>
      <c r="D839" s="80" t="s">
        <v>438</v>
      </c>
      <c r="E839" s="80" t="s">
        <v>250</v>
      </c>
      <c r="F839" s="80"/>
      <c r="G839" s="89">
        <f>G840</f>
        <v>893596</v>
      </c>
      <c r="H839" s="89">
        <f>H840</f>
        <v>607091.6</v>
      </c>
      <c r="I839" s="89">
        <f>I840</f>
        <v>600205.19999999995</v>
      </c>
    </row>
    <row r="840" spans="1:9" s="136" customFormat="1" x14ac:dyDescent="0.2">
      <c r="A840" s="74" t="s">
        <v>94</v>
      </c>
      <c r="B840" s="75" t="s">
        <v>120</v>
      </c>
      <c r="C840" s="75" t="s">
        <v>437</v>
      </c>
      <c r="D840" s="75" t="s">
        <v>438</v>
      </c>
      <c r="E840" s="75" t="s">
        <v>250</v>
      </c>
      <c r="F840" s="75" t="s">
        <v>366</v>
      </c>
      <c r="G840" s="88">
        <f>G841+G842</f>
        <v>893596</v>
      </c>
      <c r="H840" s="88">
        <f>H841+H842</f>
        <v>607091.6</v>
      </c>
      <c r="I840" s="88">
        <f>I841+I842</f>
        <v>600205.19999999995</v>
      </c>
    </row>
    <row r="841" spans="1:9" s="136" customFormat="1" x14ac:dyDescent="0.2">
      <c r="A841" s="74" t="s">
        <v>95</v>
      </c>
      <c r="B841" s="75" t="s">
        <v>120</v>
      </c>
      <c r="C841" s="75" t="s">
        <v>437</v>
      </c>
      <c r="D841" s="75" t="s">
        <v>438</v>
      </c>
      <c r="E841" s="75" t="s">
        <v>250</v>
      </c>
      <c r="F841" s="75" t="s">
        <v>376</v>
      </c>
      <c r="G841" s="76">
        <v>852553.4</v>
      </c>
      <c r="H841" s="76">
        <v>566049</v>
      </c>
      <c r="I841" s="76">
        <v>559162.6</v>
      </c>
    </row>
    <row r="842" spans="1:9" s="136" customFormat="1" x14ac:dyDescent="0.2">
      <c r="A842" s="74" t="s">
        <v>455</v>
      </c>
      <c r="B842" s="75" t="s">
        <v>120</v>
      </c>
      <c r="C842" s="75" t="s">
        <v>437</v>
      </c>
      <c r="D842" s="75" t="s">
        <v>438</v>
      </c>
      <c r="E842" s="75" t="s">
        <v>250</v>
      </c>
      <c r="F842" s="75" t="s">
        <v>456</v>
      </c>
      <c r="G842" s="76">
        <v>41042.6</v>
      </c>
      <c r="H842" s="76">
        <v>41042.6</v>
      </c>
      <c r="I842" s="76">
        <v>41042.6</v>
      </c>
    </row>
    <row r="843" spans="1:9" s="136" customFormat="1" x14ac:dyDescent="0.2">
      <c r="A843" s="65" t="s">
        <v>262</v>
      </c>
      <c r="B843" s="66" t="s">
        <v>120</v>
      </c>
      <c r="C843" s="66" t="s">
        <v>437</v>
      </c>
      <c r="D843" s="66" t="s">
        <v>438</v>
      </c>
      <c r="E843" s="66" t="s">
        <v>151</v>
      </c>
      <c r="F843" s="66"/>
      <c r="G843" s="67">
        <f t="shared" ref="G843:I844" si="300">G844</f>
        <v>10953.199999999999</v>
      </c>
      <c r="H843" s="67">
        <f t="shared" si="300"/>
        <v>10953.199999999999</v>
      </c>
      <c r="I843" s="67">
        <f t="shared" si="300"/>
        <v>10953.199999999999</v>
      </c>
    </row>
    <row r="844" spans="1:9" s="136" customFormat="1" x14ac:dyDescent="0.2">
      <c r="A844" s="83" t="s">
        <v>158</v>
      </c>
      <c r="B844" s="80" t="s">
        <v>120</v>
      </c>
      <c r="C844" s="80" t="s">
        <v>437</v>
      </c>
      <c r="D844" s="80" t="s">
        <v>438</v>
      </c>
      <c r="E844" s="80" t="s">
        <v>440</v>
      </c>
      <c r="F844" s="80"/>
      <c r="G844" s="81">
        <f t="shared" si="300"/>
        <v>10953.199999999999</v>
      </c>
      <c r="H844" s="81">
        <f t="shared" si="300"/>
        <v>10953.199999999999</v>
      </c>
      <c r="I844" s="81">
        <f t="shared" si="300"/>
        <v>10953.199999999999</v>
      </c>
    </row>
    <row r="845" spans="1:9" s="136" customFormat="1" x14ac:dyDescent="0.2">
      <c r="A845" s="74" t="s">
        <v>94</v>
      </c>
      <c r="B845" s="75" t="s">
        <v>120</v>
      </c>
      <c r="C845" s="75" t="s">
        <v>437</v>
      </c>
      <c r="D845" s="75" t="s">
        <v>438</v>
      </c>
      <c r="E845" s="75" t="s">
        <v>715</v>
      </c>
      <c r="F845" s="75" t="s">
        <v>366</v>
      </c>
      <c r="G845" s="76">
        <f>G846+G847</f>
        <v>10953.199999999999</v>
      </c>
      <c r="H845" s="76">
        <f>H846+H847</f>
        <v>10953.199999999999</v>
      </c>
      <c r="I845" s="76">
        <f>I846+I847</f>
        <v>10953.199999999999</v>
      </c>
    </row>
    <row r="846" spans="1:9" s="136" customFormat="1" x14ac:dyDescent="0.2">
      <c r="A846" s="74" t="s">
        <v>95</v>
      </c>
      <c r="B846" s="75" t="s">
        <v>120</v>
      </c>
      <c r="C846" s="75" t="s">
        <v>437</v>
      </c>
      <c r="D846" s="75" t="s">
        <v>438</v>
      </c>
      <c r="E846" s="75" t="s">
        <v>715</v>
      </c>
      <c r="F846" s="75" t="s">
        <v>376</v>
      </c>
      <c r="G846" s="76">
        <v>10857.9</v>
      </c>
      <c r="H846" s="76">
        <v>10857.9</v>
      </c>
      <c r="I846" s="76">
        <v>10857.9</v>
      </c>
    </row>
    <row r="847" spans="1:9" s="136" customFormat="1" x14ac:dyDescent="0.2">
      <c r="A847" s="74" t="s">
        <v>455</v>
      </c>
      <c r="B847" s="75" t="s">
        <v>120</v>
      </c>
      <c r="C847" s="75" t="s">
        <v>437</v>
      </c>
      <c r="D847" s="75" t="s">
        <v>438</v>
      </c>
      <c r="E847" s="75" t="s">
        <v>715</v>
      </c>
      <c r="F847" s="75" t="s">
        <v>456</v>
      </c>
      <c r="G847" s="76">
        <v>95.3</v>
      </c>
      <c r="H847" s="76">
        <v>95.3</v>
      </c>
      <c r="I847" s="76">
        <v>95.3</v>
      </c>
    </row>
    <row r="848" spans="1:9" s="136" customFormat="1" x14ac:dyDescent="0.2">
      <c r="A848" s="123" t="s">
        <v>251</v>
      </c>
      <c r="B848" s="66" t="s">
        <v>120</v>
      </c>
      <c r="C848" s="66" t="s">
        <v>437</v>
      </c>
      <c r="D848" s="66" t="s">
        <v>430</v>
      </c>
      <c r="E848" s="66"/>
      <c r="F848" s="66"/>
      <c r="G848" s="67">
        <f t="shared" ref="G848:I851" si="301">G849</f>
        <v>100673.7</v>
      </c>
      <c r="H848" s="67">
        <f t="shared" si="301"/>
        <v>100673.7</v>
      </c>
      <c r="I848" s="67">
        <f t="shared" si="301"/>
        <v>100673.7</v>
      </c>
    </row>
    <row r="849" spans="1:10" s="136" customFormat="1" ht="13.5" x14ac:dyDescent="0.2">
      <c r="A849" s="78" t="s">
        <v>748</v>
      </c>
      <c r="B849" s="69" t="s">
        <v>120</v>
      </c>
      <c r="C849" s="69" t="s">
        <v>437</v>
      </c>
      <c r="D849" s="69" t="s">
        <v>430</v>
      </c>
      <c r="E849" s="69" t="s">
        <v>142</v>
      </c>
      <c r="F849" s="92"/>
      <c r="G849" s="70">
        <f t="shared" si="301"/>
        <v>100673.7</v>
      </c>
      <c r="H849" s="70">
        <f t="shared" si="301"/>
        <v>100673.7</v>
      </c>
      <c r="I849" s="70">
        <f t="shared" si="301"/>
        <v>100673.7</v>
      </c>
    </row>
    <row r="850" spans="1:10" s="136" customFormat="1" x14ac:dyDescent="0.2">
      <c r="A850" s="65" t="s">
        <v>247</v>
      </c>
      <c r="B850" s="66" t="s">
        <v>120</v>
      </c>
      <c r="C850" s="66" t="s">
        <v>437</v>
      </c>
      <c r="D850" s="66" t="s">
        <v>430</v>
      </c>
      <c r="E850" s="66" t="s">
        <v>143</v>
      </c>
      <c r="F850" s="75"/>
      <c r="G850" s="67">
        <f t="shared" si="301"/>
        <v>100673.7</v>
      </c>
      <c r="H850" s="67">
        <f t="shared" si="301"/>
        <v>100673.7</v>
      </c>
      <c r="I850" s="67">
        <f t="shared" si="301"/>
        <v>100673.7</v>
      </c>
    </row>
    <row r="851" spans="1:10" s="136" customFormat="1" x14ac:dyDescent="0.2">
      <c r="A851" s="79" t="s">
        <v>252</v>
      </c>
      <c r="B851" s="80" t="s">
        <v>120</v>
      </c>
      <c r="C851" s="80" t="s">
        <v>437</v>
      </c>
      <c r="D851" s="80" t="s">
        <v>430</v>
      </c>
      <c r="E851" s="80" t="s">
        <v>149</v>
      </c>
      <c r="F851" s="80"/>
      <c r="G851" s="81">
        <f t="shared" si="301"/>
        <v>100673.7</v>
      </c>
      <c r="H851" s="81">
        <f t="shared" si="301"/>
        <v>100673.7</v>
      </c>
      <c r="I851" s="81">
        <f t="shared" si="301"/>
        <v>100673.7</v>
      </c>
    </row>
    <row r="852" spans="1:10" s="136" customFormat="1" x14ac:dyDescent="0.2">
      <c r="A852" s="74" t="s">
        <v>94</v>
      </c>
      <c r="B852" s="75" t="s">
        <v>120</v>
      </c>
      <c r="C852" s="75" t="s">
        <v>437</v>
      </c>
      <c r="D852" s="75" t="s">
        <v>430</v>
      </c>
      <c r="E852" s="75" t="s">
        <v>716</v>
      </c>
      <c r="F852" s="75" t="s">
        <v>366</v>
      </c>
      <c r="G852" s="76">
        <f>G853+G854</f>
        <v>100673.7</v>
      </c>
      <c r="H852" s="76">
        <f t="shared" ref="H852:I852" si="302">H853+H854</f>
        <v>100673.7</v>
      </c>
      <c r="I852" s="76">
        <f t="shared" si="302"/>
        <v>100673.7</v>
      </c>
    </row>
    <row r="853" spans="1:10" s="136" customFormat="1" x14ac:dyDescent="0.2">
      <c r="A853" s="74" t="s">
        <v>95</v>
      </c>
      <c r="B853" s="85">
        <v>612</v>
      </c>
      <c r="C853" s="75" t="s">
        <v>437</v>
      </c>
      <c r="D853" s="75" t="s">
        <v>430</v>
      </c>
      <c r="E853" s="75" t="s">
        <v>716</v>
      </c>
      <c r="F853" s="75" t="s">
        <v>376</v>
      </c>
      <c r="G853" s="76">
        <v>3214.5</v>
      </c>
      <c r="H853" s="76">
        <v>3214.5</v>
      </c>
      <c r="I853" s="76">
        <v>3214.5</v>
      </c>
    </row>
    <row r="854" spans="1:10" s="136" customFormat="1" x14ac:dyDescent="0.2">
      <c r="A854" s="74" t="s">
        <v>455</v>
      </c>
      <c r="B854" s="85">
        <v>612</v>
      </c>
      <c r="C854" s="75" t="s">
        <v>437</v>
      </c>
      <c r="D854" s="75" t="s">
        <v>430</v>
      </c>
      <c r="E854" s="75" t="s">
        <v>716</v>
      </c>
      <c r="F854" s="75" t="s">
        <v>456</v>
      </c>
      <c r="G854" s="76">
        <f>98118.5-659.3</f>
        <v>97459.199999999997</v>
      </c>
      <c r="H854" s="76">
        <f>98118.5-659.3</f>
        <v>97459.199999999997</v>
      </c>
      <c r="I854" s="76">
        <f>98118.5-659.3</f>
        <v>97459.199999999997</v>
      </c>
      <c r="J854" s="181"/>
    </row>
    <row r="855" spans="1:10" s="136" customFormat="1" x14ac:dyDescent="0.2">
      <c r="A855" s="65" t="s">
        <v>345</v>
      </c>
      <c r="B855" s="66" t="s">
        <v>120</v>
      </c>
      <c r="C855" s="66" t="s">
        <v>437</v>
      </c>
      <c r="D855" s="66" t="s">
        <v>431</v>
      </c>
      <c r="E855" s="66"/>
      <c r="F855" s="75"/>
      <c r="G855" s="67">
        <f>G856</f>
        <v>98279.2</v>
      </c>
      <c r="H855" s="67">
        <f>H856</f>
        <v>98279.2</v>
      </c>
      <c r="I855" s="67">
        <f>I856</f>
        <v>98279.2</v>
      </c>
    </row>
    <row r="856" spans="1:10" s="136" customFormat="1" ht="13.5" x14ac:dyDescent="0.2">
      <c r="A856" s="78" t="s">
        <v>748</v>
      </c>
      <c r="B856" s="69" t="s">
        <v>120</v>
      </c>
      <c r="C856" s="69" t="s">
        <v>437</v>
      </c>
      <c r="D856" s="69" t="s">
        <v>431</v>
      </c>
      <c r="E856" s="69" t="s">
        <v>142</v>
      </c>
      <c r="F856" s="75"/>
      <c r="G856" s="70">
        <f>G857+G865+G886</f>
        <v>98279.2</v>
      </c>
      <c r="H856" s="70">
        <f>H857+H865+H886</f>
        <v>98279.2</v>
      </c>
      <c r="I856" s="70">
        <f>I857+I865+I886</f>
        <v>98279.2</v>
      </c>
    </row>
    <row r="857" spans="1:10" s="136" customFormat="1" x14ac:dyDescent="0.2">
      <c r="A857" s="65" t="s">
        <v>247</v>
      </c>
      <c r="B857" s="66" t="s">
        <v>120</v>
      </c>
      <c r="C857" s="66" t="s">
        <v>437</v>
      </c>
      <c r="D857" s="66" t="s">
        <v>431</v>
      </c>
      <c r="E857" s="66" t="s">
        <v>143</v>
      </c>
      <c r="F857" s="66"/>
      <c r="G857" s="67">
        <f>G858+G861</f>
        <v>81857.2</v>
      </c>
      <c r="H857" s="67">
        <f>H858+H861</f>
        <v>81857.2</v>
      </c>
      <c r="I857" s="67">
        <f>I858+I861</f>
        <v>81857.2</v>
      </c>
    </row>
    <row r="858" spans="1:10" s="136" customFormat="1" ht="24" x14ac:dyDescent="0.2">
      <c r="A858" s="79" t="s">
        <v>254</v>
      </c>
      <c r="B858" s="80" t="s">
        <v>120</v>
      </c>
      <c r="C858" s="80" t="s">
        <v>437</v>
      </c>
      <c r="D858" s="80" t="s">
        <v>431</v>
      </c>
      <c r="E858" s="80" t="s">
        <v>253</v>
      </c>
      <c r="F858" s="80"/>
      <c r="G858" s="81">
        <f t="shared" ref="G858:I859" si="303">G859</f>
        <v>9279.2000000000007</v>
      </c>
      <c r="H858" s="81">
        <f t="shared" si="303"/>
        <v>9279.2000000000007</v>
      </c>
      <c r="I858" s="81">
        <f t="shared" si="303"/>
        <v>9279.2000000000007</v>
      </c>
    </row>
    <row r="859" spans="1:10" s="136" customFormat="1" x14ac:dyDescent="0.2">
      <c r="A859" s="74" t="s">
        <v>94</v>
      </c>
      <c r="B859" s="75" t="s">
        <v>120</v>
      </c>
      <c r="C859" s="75" t="s">
        <v>437</v>
      </c>
      <c r="D859" s="75" t="s">
        <v>431</v>
      </c>
      <c r="E859" s="75" t="s">
        <v>717</v>
      </c>
      <c r="F859" s="75" t="s">
        <v>366</v>
      </c>
      <c r="G859" s="76">
        <f t="shared" si="303"/>
        <v>9279.2000000000007</v>
      </c>
      <c r="H859" s="76">
        <f t="shared" si="303"/>
        <v>9279.2000000000007</v>
      </c>
      <c r="I859" s="76">
        <f t="shared" si="303"/>
        <v>9279.2000000000007</v>
      </c>
    </row>
    <row r="860" spans="1:10" s="136" customFormat="1" x14ac:dyDescent="0.2">
      <c r="A860" s="74" t="s">
        <v>95</v>
      </c>
      <c r="B860" s="85">
        <v>612</v>
      </c>
      <c r="C860" s="75" t="s">
        <v>437</v>
      </c>
      <c r="D860" s="75" t="s">
        <v>431</v>
      </c>
      <c r="E860" s="75" t="s">
        <v>717</v>
      </c>
      <c r="F860" s="75" t="s">
        <v>376</v>
      </c>
      <c r="G860" s="76">
        <v>9279.2000000000007</v>
      </c>
      <c r="H860" s="76">
        <v>9279.2000000000007</v>
      </c>
      <c r="I860" s="76">
        <v>9279.2000000000007</v>
      </c>
    </row>
    <row r="861" spans="1:10" s="136" customFormat="1" x14ac:dyDescent="0.2">
      <c r="A861" s="79" t="s">
        <v>260</v>
      </c>
      <c r="B861" s="113">
        <v>612</v>
      </c>
      <c r="C861" s="92" t="s">
        <v>437</v>
      </c>
      <c r="D861" s="92" t="s">
        <v>431</v>
      </c>
      <c r="E861" s="80" t="s">
        <v>255</v>
      </c>
      <c r="F861" s="80"/>
      <c r="G861" s="81">
        <f>G862</f>
        <v>72578</v>
      </c>
      <c r="H861" s="81">
        <f>H862</f>
        <v>72578</v>
      </c>
      <c r="I861" s="81">
        <f>I862</f>
        <v>72578</v>
      </c>
    </row>
    <row r="862" spans="1:10" s="136" customFormat="1" x14ac:dyDescent="0.2">
      <c r="A862" s="74" t="s">
        <v>94</v>
      </c>
      <c r="B862" s="75" t="s">
        <v>120</v>
      </c>
      <c r="C862" s="75" t="s">
        <v>437</v>
      </c>
      <c r="D862" s="75" t="s">
        <v>431</v>
      </c>
      <c r="E862" s="75" t="s">
        <v>718</v>
      </c>
      <c r="F862" s="75" t="s">
        <v>366</v>
      </c>
      <c r="G862" s="76">
        <f>G863+G864</f>
        <v>72578</v>
      </c>
      <c r="H862" s="76">
        <f>H863+H864</f>
        <v>72578</v>
      </c>
      <c r="I862" s="76">
        <f>I863+I864</f>
        <v>72578</v>
      </c>
    </row>
    <row r="863" spans="1:10" s="136" customFormat="1" x14ac:dyDescent="0.2">
      <c r="A863" s="74" t="s">
        <v>95</v>
      </c>
      <c r="B863" s="85">
        <v>612</v>
      </c>
      <c r="C863" s="75" t="s">
        <v>437</v>
      </c>
      <c r="D863" s="75" t="s">
        <v>431</v>
      </c>
      <c r="E863" s="75" t="s">
        <v>718</v>
      </c>
      <c r="F863" s="75" t="s">
        <v>376</v>
      </c>
      <c r="G863" s="76">
        <v>67378</v>
      </c>
      <c r="H863" s="76">
        <v>67378</v>
      </c>
      <c r="I863" s="76">
        <v>67378</v>
      </c>
    </row>
    <row r="864" spans="1:10" s="136" customFormat="1" x14ac:dyDescent="0.2">
      <c r="A864" s="74" t="s">
        <v>455</v>
      </c>
      <c r="B864" s="85">
        <v>612</v>
      </c>
      <c r="C864" s="75" t="s">
        <v>437</v>
      </c>
      <c r="D864" s="75" t="s">
        <v>431</v>
      </c>
      <c r="E864" s="75" t="s">
        <v>718</v>
      </c>
      <c r="F864" s="75" t="s">
        <v>456</v>
      </c>
      <c r="G864" s="76">
        <v>5200</v>
      </c>
      <c r="H864" s="76">
        <v>5200</v>
      </c>
      <c r="I864" s="76">
        <v>5200</v>
      </c>
    </row>
    <row r="865" spans="1:9" s="136" customFormat="1" x14ac:dyDescent="0.2">
      <c r="A865" s="65" t="s">
        <v>406</v>
      </c>
      <c r="B865" s="66" t="s">
        <v>120</v>
      </c>
      <c r="C865" s="66" t="s">
        <v>437</v>
      </c>
      <c r="D865" s="66" t="s">
        <v>431</v>
      </c>
      <c r="E865" s="66" t="s">
        <v>150</v>
      </c>
      <c r="F865" s="66"/>
      <c r="G865" s="67">
        <f>G866+G874+G879</f>
        <v>5520</v>
      </c>
      <c r="H865" s="67">
        <f>H866+H874+H879</f>
        <v>5520</v>
      </c>
      <c r="I865" s="67">
        <f>I866+I874+I879</f>
        <v>5520</v>
      </c>
    </row>
    <row r="866" spans="1:9" s="136" customFormat="1" ht="24" x14ac:dyDescent="0.2">
      <c r="A866" s="94" t="s">
        <v>153</v>
      </c>
      <c r="B866" s="66" t="s">
        <v>120</v>
      </c>
      <c r="C866" s="66" t="s">
        <v>437</v>
      </c>
      <c r="D866" s="66" t="s">
        <v>431</v>
      </c>
      <c r="E866" s="66" t="s">
        <v>123</v>
      </c>
      <c r="F866" s="80"/>
      <c r="G866" s="67">
        <f>G867</f>
        <v>4035</v>
      </c>
      <c r="H866" s="67">
        <f>H867</f>
        <v>4035</v>
      </c>
      <c r="I866" s="67">
        <f>I867</f>
        <v>4035</v>
      </c>
    </row>
    <row r="867" spans="1:9" s="136" customFormat="1" x14ac:dyDescent="0.2">
      <c r="A867" s="96" t="s">
        <v>432</v>
      </c>
      <c r="B867" s="113">
        <v>612</v>
      </c>
      <c r="C867" s="92" t="s">
        <v>437</v>
      </c>
      <c r="D867" s="92" t="s">
        <v>431</v>
      </c>
      <c r="E867" s="92" t="s">
        <v>719</v>
      </c>
      <c r="F867" s="92"/>
      <c r="G867" s="97">
        <f>G868+G870+G872</f>
        <v>4035</v>
      </c>
      <c r="H867" s="97">
        <f>H868+H870+H872</f>
        <v>4035</v>
      </c>
      <c r="I867" s="97">
        <f>I868+I870+I872</f>
        <v>4035</v>
      </c>
    </row>
    <row r="868" spans="1:9" s="136" customFormat="1" ht="36" x14ac:dyDescent="0.2">
      <c r="A868" s="74" t="s">
        <v>72</v>
      </c>
      <c r="B868" s="85">
        <v>612</v>
      </c>
      <c r="C868" s="75" t="s">
        <v>437</v>
      </c>
      <c r="D868" s="75" t="s">
        <v>431</v>
      </c>
      <c r="E868" s="75" t="s">
        <v>719</v>
      </c>
      <c r="F868" s="75" t="s">
        <v>73</v>
      </c>
      <c r="G868" s="76">
        <f>G869</f>
        <v>3930</v>
      </c>
      <c r="H868" s="76">
        <f>H869</f>
        <v>3930</v>
      </c>
      <c r="I868" s="76">
        <f>I869</f>
        <v>3930</v>
      </c>
    </row>
    <row r="869" spans="1:9" s="136" customFormat="1" x14ac:dyDescent="0.2">
      <c r="A869" s="74" t="s">
        <v>433</v>
      </c>
      <c r="B869" s="85">
        <v>612</v>
      </c>
      <c r="C869" s="75" t="s">
        <v>437</v>
      </c>
      <c r="D869" s="75" t="s">
        <v>431</v>
      </c>
      <c r="E869" s="75" t="s">
        <v>719</v>
      </c>
      <c r="F869" s="75" t="s">
        <v>434</v>
      </c>
      <c r="G869" s="76">
        <v>3930</v>
      </c>
      <c r="H869" s="76">
        <v>3930</v>
      </c>
      <c r="I869" s="76">
        <v>3930</v>
      </c>
    </row>
    <row r="870" spans="1:9" s="136" customFormat="1" x14ac:dyDescent="0.2">
      <c r="A870" s="74" t="s">
        <v>495</v>
      </c>
      <c r="B870" s="85">
        <v>612</v>
      </c>
      <c r="C870" s="75" t="s">
        <v>437</v>
      </c>
      <c r="D870" s="75" t="s">
        <v>431</v>
      </c>
      <c r="E870" s="75" t="s">
        <v>719</v>
      </c>
      <c r="F870" s="75" t="s">
        <v>77</v>
      </c>
      <c r="G870" s="76">
        <f>G871</f>
        <v>100</v>
      </c>
      <c r="H870" s="76">
        <f>H871</f>
        <v>100</v>
      </c>
      <c r="I870" s="76">
        <f>I871</f>
        <v>100</v>
      </c>
    </row>
    <row r="871" spans="1:9" s="136" customFormat="1" x14ac:dyDescent="0.2">
      <c r="A871" s="74" t="s">
        <v>78</v>
      </c>
      <c r="B871" s="85">
        <v>612</v>
      </c>
      <c r="C871" s="75" t="s">
        <v>437</v>
      </c>
      <c r="D871" s="75" t="s">
        <v>431</v>
      </c>
      <c r="E871" s="75" t="s">
        <v>719</v>
      </c>
      <c r="F871" s="75" t="s">
        <v>79</v>
      </c>
      <c r="G871" s="76">
        <v>100</v>
      </c>
      <c r="H871" s="76">
        <v>100</v>
      </c>
      <c r="I871" s="76">
        <v>100</v>
      </c>
    </row>
    <row r="872" spans="1:9" s="136" customFormat="1" x14ac:dyDescent="0.2">
      <c r="A872" s="74" t="s">
        <v>80</v>
      </c>
      <c r="B872" s="85">
        <v>612</v>
      </c>
      <c r="C872" s="75" t="s">
        <v>437</v>
      </c>
      <c r="D872" s="75" t="s">
        <v>431</v>
      </c>
      <c r="E872" s="75" t="s">
        <v>719</v>
      </c>
      <c r="F872" s="75" t="s">
        <v>81</v>
      </c>
      <c r="G872" s="124">
        <f>G873</f>
        <v>5</v>
      </c>
      <c r="H872" s="124">
        <f>H873</f>
        <v>5</v>
      </c>
      <c r="I872" s="124">
        <f>I873</f>
        <v>5</v>
      </c>
    </row>
    <row r="873" spans="1:9" s="136" customFormat="1" x14ac:dyDescent="0.2">
      <c r="A873" s="74" t="s">
        <v>453</v>
      </c>
      <c r="B873" s="85">
        <v>612</v>
      </c>
      <c r="C873" s="75" t="s">
        <v>437</v>
      </c>
      <c r="D873" s="75" t="s">
        <v>431</v>
      </c>
      <c r="E873" s="75" t="s">
        <v>719</v>
      </c>
      <c r="F873" s="75" t="s">
        <v>82</v>
      </c>
      <c r="G873" s="124">
        <v>5</v>
      </c>
      <c r="H873" s="124">
        <v>5</v>
      </c>
      <c r="I873" s="124">
        <v>5</v>
      </c>
    </row>
    <row r="874" spans="1:9" s="136" customFormat="1" ht="24" x14ac:dyDescent="0.2">
      <c r="A874" s="83" t="s">
        <v>261</v>
      </c>
      <c r="B874" s="80" t="s">
        <v>120</v>
      </c>
      <c r="C874" s="80" t="s">
        <v>437</v>
      </c>
      <c r="D874" s="80" t="s">
        <v>431</v>
      </c>
      <c r="E874" s="80" t="s">
        <v>720</v>
      </c>
      <c r="F874" s="80"/>
      <c r="G874" s="81">
        <f>G875+G877</f>
        <v>1135</v>
      </c>
      <c r="H874" s="81">
        <f>H875+H877</f>
        <v>1135</v>
      </c>
      <c r="I874" s="81">
        <f>I875+I877</f>
        <v>1135</v>
      </c>
    </row>
    <row r="875" spans="1:9" s="136" customFormat="1" ht="36" x14ac:dyDescent="0.2">
      <c r="A875" s="74" t="s">
        <v>72</v>
      </c>
      <c r="B875" s="85">
        <v>612</v>
      </c>
      <c r="C875" s="75" t="s">
        <v>437</v>
      </c>
      <c r="D875" s="75" t="s">
        <v>431</v>
      </c>
      <c r="E875" s="75" t="s">
        <v>720</v>
      </c>
      <c r="F875" s="75" t="s">
        <v>73</v>
      </c>
      <c r="G875" s="88">
        <f>G876</f>
        <v>135</v>
      </c>
      <c r="H875" s="88">
        <f>H876</f>
        <v>135</v>
      </c>
      <c r="I875" s="88">
        <f>I876</f>
        <v>135</v>
      </c>
    </row>
    <row r="876" spans="1:9" s="136" customFormat="1" x14ac:dyDescent="0.2">
      <c r="A876" s="74" t="s">
        <v>433</v>
      </c>
      <c r="B876" s="85">
        <v>612</v>
      </c>
      <c r="C876" s="75" t="s">
        <v>437</v>
      </c>
      <c r="D876" s="75" t="s">
        <v>431</v>
      </c>
      <c r="E876" s="75" t="s">
        <v>720</v>
      </c>
      <c r="F876" s="75" t="s">
        <v>434</v>
      </c>
      <c r="G876" s="88">
        <v>135</v>
      </c>
      <c r="H876" s="88">
        <v>135</v>
      </c>
      <c r="I876" s="88">
        <v>135</v>
      </c>
    </row>
    <row r="877" spans="1:9" s="136" customFormat="1" x14ac:dyDescent="0.2">
      <c r="A877" s="74" t="s">
        <v>495</v>
      </c>
      <c r="B877" s="85">
        <v>612</v>
      </c>
      <c r="C877" s="75" t="s">
        <v>437</v>
      </c>
      <c r="D877" s="75" t="s">
        <v>431</v>
      </c>
      <c r="E877" s="75" t="s">
        <v>720</v>
      </c>
      <c r="F877" s="75" t="s">
        <v>77</v>
      </c>
      <c r="G877" s="76">
        <f>G878</f>
        <v>1000</v>
      </c>
      <c r="H877" s="76">
        <f>H878</f>
        <v>1000</v>
      </c>
      <c r="I877" s="76">
        <f>I878</f>
        <v>1000</v>
      </c>
    </row>
    <row r="878" spans="1:9" s="136" customFormat="1" x14ac:dyDescent="0.2">
      <c r="A878" s="74" t="s">
        <v>78</v>
      </c>
      <c r="B878" s="85">
        <v>612</v>
      </c>
      <c r="C878" s="75" t="s">
        <v>437</v>
      </c>
      <c r="D878" s="75" t="s">
        <v>431</v>
      </c>
      <c r="E878" s="75" t="s">
        <v>720</v>
      </c>
      <c r="F878" s="75" t="s">
        <v>79</v>
      </c>
      <c r="G878" s="76">
        <v>1000</v>
      </c>
      <c r="H878" s="76">
        <v>1000</v>
      </c>
      <c r="I878" s="76">
        <v>1000</v>
      </c>
    </row>
    <row r="879" spans="1:9" s="136" customFormat="1" ht="36" x14ac:dyDescent="0.2">
      <c r="A879" s="83" t="s">
        <v>404</v>
      </c>
      <c r="B879" s="80" t="s">
        <v>120</v>
      </c>
      <c r="C879" s="80" t="s">
        <v>437</v>
      </c>
      <c r="D879" s="80" t="s">
        <v>431</v>
      </c>
      <c r="E879" s="80" t="s">
        <v>721</v>
      </c>
      <c r="F879" s="80"/>
      <c r="G879" s="81">
        <f>G880+G882+G884</f>
        <v>350</v>
      </c>
      <c r="H879" s="81">
        <f>H880+H882+H884</f>
        <v>350</v>
      </c>
      <c r="I879" s="81">
        <f>I880+I882+I884</f>
        <v>350</v>
      </c>
    </row>
    <row r="880" spans="1:9" s="136" customFormat="1" ht="36" x14ac:dyDescent="0.2">
      <c r="A880" s="74" t="s">
        <v>72</v>
      </c>
      <c r="B880" s="85">
        <v>612</v>
      </c>
      <c r="C880" s="75" t="s">
        <v>437</v>
      </c>
      <c r="D880" s="75" t="s">
        <v>431</v>
      </c>
      <c r="E880" s="75" t="s">
        <v>721</v>
      </c>
      <c r="F880" s="75" t="s">
        <v>73</v>
      </c>
      <c r="G880" s="88">
        <f>G881</f>
        <v>50</v>
      </c>
      <c r="H880" s="88">
        <f>H881</f>
        <v>50</v>
      </c>
      <c r="I880" s="88">
        <f>I881</f>
        <v>50</v>
      </c>
    </row>
    <row r="881" spans="1:9" s="136" customFormat="1" x14ac:dyDescent="0.2">
      <c r="A881" s="74" t="s">
        <v>433</v>
      </c>
      <c r="B881" s="85">
        <v>612</v>
      </c>
      <c r="C881" s="75" t="s">
        <v>437</v>
      </c>
      <c r="D881" s="75" t="s">
        <v>431</v>
      </c>
      <c r="E881" s="75" t="s">
        <v>721</v>
      </c>
      <c r="F881" s="75" t="s">
        <v>434</v>
      </c>
      <c r="G881" s="88">
        <v>50</v>
      </c>
      <c r="H881" s="88">
        <v>50</v>
      </c>
      <c r="I881" s="88">
        <v>50</v>
      </c>
    </row>
    <row r="882" spans="1:9" s="136" customFormat="1" x14ac:dyDescent="0.2">
      <c r="A882" s="74" t="s">
        <v>495</v>
      </c>
      <c r="B882" s="85">
        <v>612</v>
      </c>
      <c r="C882" s="75" t="s">
        <v>437</v>
      </c>
      <c r="D882" s="75" t="s">
        <v>431</v>
      </c>
      <c r="E882" s="75" t="s">
        <v>721</v>
      </c>
      <c r="F882" s="75" t="s">
        <v>77</v>
      </c>
      <c r="G882" s="76">
        <f>G883</f>
        <v>150</v>
      </c>
      <c r="H882" s="76">
        <f>H883</f>
        <v>150</v>
      </c>
      <c r="I882" s="76">
        <f>I883</f>
        <v>150</v>
      </c>
    </row>
    <row r="883" spans="1:9" s="136" customFormat="1" x14ac:dyDescent="0.2">
      <c r="A883" s="74" t="s">
        <v>78</v>
      </c>
      <c r="B883" s="85">
        <v>612</v>
      </c>
      <c r="C883" s="75" t="s">
        <v>437</v>
      </c>
      <c r="D883" s="75" t="s">
        <v>431</v>
      </c>
      <c r="E883" s="75" t="s">
        <v>721</v>
      </c>
      <c r="F883" s="75" t="s">
        <v>79</v>
      </c>
      <c r="G883" s="76">
        <v>150</v>
      </c>
      <c r="H883" s="76">
        <v>150</v>
      </c>
      <c r="I883" s="76">
        <v>150</v>
      </c>
    </row>
    <row r="884" spans="1:9" s="136" customFormat="1" x14ac:dyDescent="0.2">
      <c r="A884" s="74" t="s">
        <v>88</v>
      </c>
      <c r="B884" s="85">
        <v>612</v>
      </c>
      <c r="C884" s="75" t="s">
        <v>437</v>
      </c>
      <c r="D884" s="75" t="s">
        <v>431</v>
      </c>
      <c r="E884" s="75" t="s">
        <v>721</v>
      </c>
      <c r="F884" s="75" t="s">
        <v>87</v>
      </c>
      <c r="G884" s="76">
        <f>G885</f>
        <v>150</v>
      </c>
      <c r="H884" s="76">
        <f>H885</f>
        <v>150</v>
      </c>
      <c r="I884" s="76">
        <f>I885</f>
        <v>150</v>
      </c>
    </row>
    <row r="885" spans="1:9" s="136" customFormat="1" x14ac:dyDescent="0.2">
      <c r="A885" s="74" t="s">
        <v>513</v>
      </c>
      <c r="B885" s="85">
        <v>612</v>
      </c>
      <c r="C885" s="75" t="s">
        <v>437</v>
      </c>
      <c r="D885" s="75" t="s">
        <v>431</v>
      </c>
      <c r="E885" s="75" t="s">
        <v>721</v>
      </c>
      <c r="F885" s="75" t="s">
        <v>509</v>
      </c>
      <c r="G885" s="76">
        <v>150</v>
      </c>
      <c r="H885" s="76">
        <v>150</v>
      </c>
      <c r="I885" s="76">
        <v>150</v>
      </c>
    </row>
    <row r="886" spans="1:9" s="136" customFormat="1" ht="24" x14ac:dyDescent="0.2">
      <c r="A886" s="94" t="s">
        <v>512</v>
      </c>
      <c r="B886" s="95">
        <v>612</v>
      </c>
      <c r="C886" s="66" t="s">
        <v>437</v>
      </c>
      <c r="D886" s="66" t="s">
        <v>431</v>
      </c>
      <c r="E886" s="66" t="s">
        <v>152</v>
      </c>
      <c r="F886" s="66"/>
      <c r="G886" s="67">
        <f t="shared" ref="G886:I887" si="304">G887</f>
        <v>10902</v>
      </c>
      <c r="H886" s="67">
        <f t="shared" si="304"/>
        <v>10902</v>
      </c>
      <c r="I886" s="67">
        <f t="shared" si="304"/>
        <v>10902</v>
      </c>
    </row>
    <row r="887" spans="1:9" s="136" customFormat="1" x14ac:dyDescent="0.2">
      <c r="A887" s="125" t="s">
        <v>156</v>
      </c>
      <c r="B887" s="95">
        <v>612</v>
      </c>
      <c r="C887" s="66" t="s">
        <v>437</v>
      </c>
      <c r="D887" s="66" t="s">
        <v>431</v>
      </c>
      <c r="E887" s="66" t="s">
        <v>152</v>
      </c>
      <c r="F887" s="66"/>
      <c r="G887" s="67">
        <f t="shared" si="304"/>
        <v>10902</v>
      </c>
      <c r="H887" s="67">
        <f t="shared" si="304"/>
        <v>10902</v>
      </c>
      <c r="I887" s="67">
        <f t="shared" si="304"/>
        <v>10902</v>
      </c>
    </row>
    <row r="888" spans="1:9" s="136" customFormat="1" ht="24" x14ac:dyDescent="0.2">
      <c r="A888" s="79" t="s">
        <v>368</v>
      </c>
      <c r="B888" s="80" t="s">
        <v>120</v>
      </c>
      <c r="C888" s="80" t="s">
        <v>437</v>
      </c>
      <c r="D888" s="80" t="s">
        <v>431</v>
      </c>
      <c r="E888" s="80" t="s">
        <v>152</v>
      </c>
      <c r="F888" s="80"/>
      <c r="G888" s="81">
        <f>G889+G892</f>
        <v>10902</v>
      </c>
      <c r="H888" s="81">
        <f>H889+H892</f>
        <v>10902</v>
      </c>
      <c r="I888" s="81">
        <f>I889+I892</f>
        <v>10902</v>
      </c>
    </row>
    <row r="889" spans="1:9" s="136" customFormat="1" x14ac:dyDescent="0.2">
      <c r="A889" s="82" t="s">
        <v>351</v>
      </c>
      <c r="B889" s="66" t="s">
        <v>120</v>
      </c>
      <c r="C889" s="66" t="s">
        <v>437</v>
      </c>
      <c r="D889" s="66" t="s">
        <v>431</v>
      </c>
      <c r="E889" s="66" t="s">
        <v>265</v>
      </c>
      <c r="F889" s="66"/>
      <c r="G889" s="67">
        <f t="shared" ref="G889:I890" si="305">G890</f>
        <v>10400</v>
      </c>
      <c r="H889" s="67">
        <f t="shared" si="305"/>
        <v>10400</v>
      </c>
      <c r="I889" s="67">
        <f t="shared" si="305"/>
        <v>10400</v>
      </c>
    </row>
    <row r="890" spans="1:9" s="136" customFormat="1" ht="36" x14ac:dyDescent="0.2">
      <c r="A890" s="74" t="s">
        <v>72</v>
      </c>
      <c r="B890" s="75" t="s">
        <v>120</v>
      </c>
      <c r="C890" s="75" t="s">
        <v>437</v>
      </c>
      <c r="D890" s="75" t="s">
        <v>431</v>
      </c>
      <c r="E890" s="75" t="s">
        <v>265</v>
      </c>
      <c r="F890" s="75" t="s">
        <v>73</v>
      </c>
      <c r="G890" s="76">
        <f t="shared" si="305"/>
        <v>10400</v>
      </c>
      <c r="H890" s="76">
        <f t="shared" si="305"/>
        <v>10400</v>
      </c>
      <c r="I890" s="76">
        <f t="shared" si="305"/>
        <v>10400</v>
      </c>
    </row>
    <row r="891" spans="1:9" s="136" customFormat="1" x14ac:dyDescent="0.2">
      <c r="A891" s="74" t="s">
        <v>74</v>
      </c>
      <c r="B891" s="75" t="s">
        <v>120</v>
      </c>
      <c r="C891" s="75" t="s">
        <v>437</v>
      </c>
      <c r="D891" s="75" t="s">
        <v>431</v>
      </c>
      <c r="E891" s="75" t="s">
        <v>265</v>
      </c>
      <c r="F891" s="75" t="s">
        <v>75</v>
      </c>
      <c r="G891" s="76">
        <f>7955+45+2400</f>
        <v>10400</v>
      </c>
      <c r="H891" s="76">
        <f>7955+45+2400</f>
        <v>10400</v>
      </c>
      <c r="I891" s="76">
        <f>7955+45+2400</f>
        <v>10400</v>
      </c>
    </row>
    <row r="892" spans="1:9" s="136" customFormat="1" x14ac:dyDescent="0.2">
      <c r="A892" s="65" t="s">
        <v>76</v>
      </c>
      <c r="B892" s="66" t="s">
        <v>120</v>
      </c>
      <c r="C892" s="66" t="s">
        <v>437</v>
      </c>
      <c r="D892" s="66" t="s">
        <v>431</v>
      </c>
      <c r="E892" s="66" t="s">
        <v>266</v>
      </c>
      <c r="F892" s="66"/>
      <c r="G892" s="67">
        <f>G893+G895</f>
        <v>502</v>
      </c>
      <c r="H892" s="67">
        <f>H893+H895</f>
        <v>502</v>
      </c>
      <c r="I892" s="67">
        <f>I893+I895</f>
        <v>502</v>
      </c>
    </row>
    <row r="893" spans="1:9" s="136" customFormat="1" x14ac:dyDescent="0.2">
      <c r="A893" s="74" t="s">
        <v>495</v>
      </c>
      <c r="B893" s="75" t="s">
        <v>120</v>
      </c>
      <c r="C893" s="75" t="s">
        <v>437</v>
      </c>
      <c r="D893" s="75" t="s">
        <v>431</v>
      </c>
      <c r="E893" s="75" t="s">
        <v>266</v>
      </c>
      <c r="F893" s="75" t="s">
        <v>77</v>
      </c>
      <c r="G893" s="76">
        <f>G894</f>
        <v>487</v>
      </c>
      <c r="H893" s="76">
        <f>H894</f>
        <v>487</v>
      </c>
      <c r="I893" s="76">
        <f>I894</f>
        <v>487</v>
      </c>
    </row>
    <row r="894" spans="1:9" s="136" customFormat="1" x14ac:dyDescent="0.2">
      <c r="A894" s="74" t="s">
        <v>78</v>
      </c>
      <c r="B894" s="75" t="s">
        <v>120</v>
      </c>
      <c r="C894" s="75" t="s">
        <v>437</v>
      </c>
      <c r="D894" s="75" t="s">
        <v>431</v>
      </c>
      <c r="E894" s="75" t="s">
        <v>266</v>
      </c>
      <c r="F894" s="75" t="s">
        <v>79</v>
      </c>
      <c r="G894" s="76">
        <v>487</v>
      </c>
      <c r="H894" s="76">
        <v>487</v>
      </c>
      <c r="I894" s="76">
        <v>487</v>
      </c>
    </row>
    <row r="895" spans="1:9" s="136" customFormat="1" x14ac:dyDescent="0.2">
      <c r="A895" s="74" t="s">
        <v>80</v>
      </c>
      <c r="B895" s="75" t="s">
        <v>120</v>
      </c>
      <c r="C895" s="75" t="s">
        <v>437</v>
      </c>
      <c r="D895" s="75" t="s">
        <v>431</v>
      </c>
      <c r="E895" s="75" t="s">
        <v>266</v>
      </c>
      <c r="F895" s="75" t="s">
        <v>81</v>
      </c>
      <c r="G895" s="76">
        <f>G896</f>
        <v>15</v>
      </c>
      <c r="H895" s="76">
        <f>H896</f>
        <v>15</v>
      </c>
      <c r="I895" s="76">
        <f>I896</f>
        <v>15</v>
      </c>
    </row>
    <row r="896" spans="1:9" s="136" customFormat="1" x14ac:dyDescent="0.2">
      <c r="A896" s="74" t="s">
        <v>453</v>
      </c>
      <c r="B896" s="75" t="s">
        <v>120</v>
      </c>
      <c r="C896" s="75" t="s">
        <v>437</v>
      </c>
      <c r="D896" s="75" t="s">
        <v>431</v>
      </c>
      <c r="E896" s="75" t="s">
        <v>266</v>
      </c>
      <c r="F896" s="75" t="s">
        <v>82</v>
      </c>
      <c r="G896" s="76">
        <v>15</v>
      </c>
      <c r="H896" s="76">
        <v>15</v>
      </c>
      <c r="I896" s="76">
        <v>15</v>
      </c>
    </row>
    <row r="897" spans="1:9" s="136" customFormat="1" x14ac:dyDescent="0.2">
      <c r="A897" s="65" t="s">
        <v>364</v>
      </c>
      <c r="B897" s="66" t="s">
        <v>120</v>
      </c>
      <c r="C897" s="66" t="s">
        <v>454</v>
      </c>
      <c r="D897" s="66" t="s">
        <v>70</v>
      </c>
      <c r="E897" s="66"/>
      <c r="F897" s="66"/>
      <c r="G897" s="67">
        <f>G898+G907</f>
        <v>22279.7</v>
      </c>
      <c r="H897" s="67">
        <f>H898+H907</f>
        <v>20229.3</v>
      </c>
      <c r="I897" s="67">
        <f>I898+I907</f>
        <v>19234.900000000001</v>
      </c>
    </row>
    <row r="898" spans="1:9" s="136" customFormat="1" x14ac:dyDescent="0.2">
      <c r="A898" s="65" t="s">
        <v>353</v>
      </c>
      <c r="B898" s="66" t="s">
        <v>120</v>
      </c>
      <c r="C898" s="66" t="s">
        <v>454</v>
      </c>
      <c r="D898" s="66" t="s">
        <v>430</v>
      </c>
      <c r="E898" s="66"/>
      <c r="F898" s="66"/>
      <c r="G898" s="67">
        <f t="shared" ref="G898:I899" si="306">G899</f>
        <v>5779.7</v>
      </c>
      <c r="H898" s="67">
        <f t="shared" si="306"/>
        <v>4749.3</v>
      </c>
      <c r="I898" s="67">
        <f t="shared" si="306"/>
        <v>4431.8999999999996</v>
      </c>
    </row>
    <row r="899" spans="1:9" s="136" customFormat="1" ht="13.5" x14ac:dyDescent="0.2">
      <c r="A899" s="78" t="s">
        <v>748</v>
      </c>
      <c r="B899" s="69" t="s">
        <v>120</v>
      </c>
      <c r="C899" s="69" t="s">
        <v>454</v>
      </c>
      <c r="D899" s="69" t="s">
        <v>430</v>
      </c>
      <c r="E899" s="69" t="s">
        <v>142</v>
      </c>
      <c r="F899" s="69"/>
      <c r="G899" s="70">
        <f t="shared" si="306"/>
        <v>5779.7</v>
      </c>
      <c r="H899" s="70">
        <f t="shared" si="306"/>
        <v>4749.3</v>
      </c>
      <c r="I899" s="70">
        <f t="shared" si="306"/>
        <v>4431.8999999999996</v>
      </c>
    </row>
    <row r="900" spans="1:9" s="136" customFormat="1" x14ac:dyDescent="0.2">
      <c r="A900" s="65" t="s">
        <v>262</v>
      </c>
      <c r="B900" s="66" t="s">
        <v>120</v>
      </c>
      <c r="C900" s="66" t="s">
        <v>454</v>
      </c>
      <c r="D900" s="66" t="s">
        <v>430</v>
      </c>
      <c r="E900" s="66" t="s">
        <v>151</v>
      </c>
      <c r="F900" s="66"/>
      <c r="G900" s="67">
        <f>G901+G904</f>
        <v>5779.7</v>
      </c>
      <c r="H900" s="67">
        <f>H901+H904</f>
        <v>4749.3</v>
      </c>
      <c r="I900" s="67">
        <f>I901+I904</f>
        <v>4431.8999999999996</v>
      </c>
    </row>
    <row r="901" spans="1:9" s="136" customFormat="1" ht="36" x14ac:dyDescent="0.2">
      <c r="A901" s="79" t="s">
        <v>127</v>
      </c>
      <c r="B901" s="80" t="s">
        <v>120</v>
      </c>
      <c r="C901" s="80" t="s">
        <v>454</v>
      </c>
      <c r="D901" s="80" t="s">
        <v>430</v>
      </c>
      <c r="E901" s="80" t="s">
        <v>264</v>
      </c>
      <c r="F901" s="80"/>
      <c r="G901" s="89">
        <f t="shared" ref="G901:I902" si="307">G902</f>
        <v>5139.7</v>
      </c>
      <c r="H901" s="89">
        <f t="shared" si="307"/>
        <v>4109.3</v>
      </c>
      <c r="I901" s="89">
        <f t="shared" si="307"/>
        <v>3791.9</v>
      </c>
    </row>
    <row r="902" spans="1:9" s="136" customFormat="1" x14ac:dyDescent="0.2">
      <c r="A902" s="74" t="s">
        <v>94</v>
      </c>
      <c r="B902" s="75" t="s">
        <v>120</v>
      </c>
      <c r="C902" s="75" t="s">
        <v>454</v>
      </c>
      <c r="D902" s="75" t="s">
        <v>430</v>
      </c>
      <c r="E902" s="75" t="s">
        <v>264</v>
      </c>
      <c r="F902" s="75" t="s">
        <v>366</v>
      </c>
      <c r="G902" s="88">
        <f t="shared" si="307"/>
        <v>5139.7</v>
      </c>
      <c r="H902" s="88">
        <f t="shared" si="307"/>
        <v>4109.3</v>
      </c>
      <c r="I902" s="88">
        <f t="shared" si="307"/>
        <v>3791.9</v>
      </c>
    </row>
    <row r="903" spans="1:9" s="136" customFormat="1" x14ac:dyDescent="0.2">
      <c r="A903" s="74" t="s">
        <v>95</v>
      </c>
      <c r="B903" s="75" t="s">
        <v>120</v>
      </c>
      <c r="C903" s="75" t="s">
        <v>454</v>
      </c>
      <c r="D903" s="75" t="s">
        <v>430</v>
      </c>
      <c r="E903" s="75" t="s">
        <v>264</v>
      </c>
      <c r="F903" s="75" t="s">
        <v>376</v>
      </c>
      <c r="G903" s="88">
        <v>5139.7</v>
      </c>
      <c r="H903" s="88">
        <v>4109.3</v>
      </c>
      <c r="I903" s="88">
        <v>3791.9</v>
      </c>
    </row>
    <row r="904" spans="1:9" s="136" customFormat="1" ht="24" x14ac:dyDescent="0.2">
      <c r="A904" s="83" t="s">
        <v>157</v>
      </c>
      <c r="B904" s="80" t="s">
        <v>120</v>
      </c>
      <c r="C904" s="80" t="s">
        <v>454</v>
      </c>
      <c r="D904" s="80" t="s">
        <v>430</v>
      </c>
      <c r="E904" s="80" t="s">
        <v>722</v>
      </c>
      <c r="F904" s="80"/>
      <c r="G904" s="81">
        <f t="shared" ref="G904:I905" si="308">G905</f>
        <v>640</v>
      </c>
      <c r="H904" s="81">
        <f t="shared" si="308"/>
        <v>640</v>
      </c>
      <c r="I904" s="81">
        <f t="shared" si="308"/>
        <v>640</v>
      </c>
    </row>
    <row r="905" spans="1:9" s="136" customFormat="1" x14ac:dyDescent="0.2">
      <c r="A905" s="74" t="s">
        <v>88</v>
      </c>
      <c r="B905" s="85">
        <v>612</v>
      </c>
      <c r="C905" s="75" t="s">
        <v>454</v>
      </c>
      <c r="D905" s="75" t="s">
        <v>430</v>
      </c>
      <c r="E905" s="75" t="s">
        <v>722</v>
      </c>
      <c r="F905" s="75" t="s">
        <v>87</v>
      </c>
      <c r="G905" s="76">
        <f t="shared" si="308"/>
        <v>640</v>
      </c>
      <c r="H905" s="76">
        <f t="shared" si="308"/>
        <v>640</v>
      </c>
      <c r="I905" s="76">
        <f t="shared" si="308"/>
        <v>640</v>
      </c>
    </row>
    <row r="906" spans="1:9" s="136" customFormat="1" x14ac:dyDescent="0.2">
      <c r="A906" s="74" t="s">
        <v>89</v>
      </c>
      <c r="B906" s="85">
        <v>612</v>
      </c>
      <c r="C906" s="75" t="s">
        <v>454</v>
      </c>
      <c r="D906" s="75" t="s">
        <v>430</v>
      </c>
      <c r="E906" s="75" t="s">
        <v>722</v>
      </c>
      <c r="F906" s="75" t="s">
        <v>90</v>
      </c>
      <c r="G906" s="76">
        <v>640</v>
      </c>
      <c r="H906" s="76">
        <v>640</v>
      </c>
      <c r="I906" s="76">
        <v>640</v>
      </c>
    </row>
    <row r="907" spans="1:9" s="136" customFormat="1" x14ac:dyDescent="0.2">
      <c r="A907" s="65" t="s">
        <v>354</v>
      </c>
      <c r="B907" s="66" t="s">
        <v>120</v>
      </c>
      <c r="C907" s="66" t="s">
        <v>454</v>
      </c>
      <c r="D907" s="66" t="s">
        <v>71</v>
      </c>
      <c r="E907" s="66"/>
      <c r="F907" s="66"/>
      <c r="G907" s="87">
        <f t="shared" ref="G907:I911" si="309">G908</f>
        <v>16500</v>
      </c>
      <c r="H907" s="87">
        <f t="shared" si="309"/>
        <v>15480</v>
      </c>
      <c r="I907" s="87">
        <f t="shared" si="309"/>
        <v>14803</v>
      </c>
    </row>
    <row r="908" spans="1:9" s="136" customFormat="1" ht="13.5" x14ac:dyDescent="0.2">
      <c r="A908" s="78" t="s">
        <v>748</v>
      </c>
      <c r="B908" s="69" t="s">
        <v>120</v>
      </c>
      <c r="C908" s="69" t="s">
        <v>454</v>
      </c>
      <c r="D908" s="69" t="s">
        <v>71</v>
      </c>
      <c r="E908" s="69" t="s">
        <v>142</v>
      </c>
      <c r="F908" s="80"/>
      <c r="G908" s="114">
        <f t="shared" si="309"/>
        <v>16500</v>
      </c>
      <c r="H908" s="114">
        <f t="shared" si="309"/>
        <v>15480</v>
      </c>
      <c r="I908" s="114">
        <f t="shared" si="309"/>
        <v>14803</v>
      </c>
    </row>
    <row r="909" spans="1:9" s="136" customFormat="1" x14ac:dyDescent="0.2">
      <c r="A909" s="65" t="s">
        <v>262</v>
      </c>
      <c r="B909" s="66" t="s">
        <v>120</v>
      </c>
      <c r="C909" s="66" t="s">
        <v>454</v>
      </c>
      <c r="D909" s="66" t="s">
        <v>71</v>
      </c>
      <c r="E909" s="66" t="s">
        <v>151</v>
      </c>
      <c r="F909" s="66"/>
      <c r="G909" s="87">
        <f t="shared" si="309"/>
        <v>16500</v>
      </c>
      <c r="H909" s="87">
        <f t="shared" si="309"/>
        <v>15480</v>
      </c>
      <c r="I909" s="87">
        <f t="shared" si="309"/>
        <v>14803</v>
      </c>
    </row>
    <row r="910" spans="1:9" s="136" customFormat="1" ht="48" x14ac:dyDescent="0.2">
      <c r="A910" s="126" t="s">
        <v>452</v>
      </c>
      <c r="B910" s="92" t="s">
        <v>120</v>
      </c>
      <c r="C910" s="92" t="s">
        <v>454</v>
      </c>
      <c r="D910" s="92" t="s">
        <v>71</v>
      </c>
      <c r="E910" s="92" t="s">
        <v>263</v>
      </c>
      <c r="F910" s="92"/>
      <c r="G910" s="142">
        <f t="shared" si="309"/>
        <v>16500</v>
      </c>
      <c r="H910" s="142">
        <f t="shared" si="309"/>
        <v>15480</v>
      </c>
      <c r="I910" s="142">
        <f t="shared" si="309"/>
        <v>14803</v>
      </c>
    </row>
    <row r="911" spans="1:9" s="136" customFormat="1" x14ac:dyDescent="0.2">
      <c r="A911" s="74" t="s">
        <v>88</v>
      </c>
      <c r="B911" s="75" t="s">
        <v>120</v>
      </c>
      <c r="C911" s="75" t="s">
        <v>454</v>
      </c>
      <c r="D911" s="75" t="s">
        <v>71</v>
      </c>
      <c r="E911" s="75" t="s">
        <v>263</v>
      </c>
      <c r="F911" s="75" t="s">
        <v>87</v>
      </c>
      <c r="G911" s="88">
        <f t="shared" si="309"/>
        <v>16500</v>
      </c>
      <c r="H911" s="88">
        <f t="shared" si="309"/>
        <v>15480</v>
      </c>
      <c r="I911" s="88">
        <f t="shared" si="309"/>
        <v>14803</v>
      </c>
    </row>
    <row r="912" spans="1:9" s="136" customFormat="1" x14ac:dyDescent="0.2">
      <c r="A912" s="74" t="s">
        <v>139</v>
      </c>
      <c r="B912" s="75" t="s">
        <v>120</v>
      </c>
      <c r="C912" s="75" t="s">
        <v>454</v>
      </c>
      <c r="D912" s="75" t="s">
        <v>71</v>
      </c>
      <c r="E912" s="75" t="s">
        <v>263</v>
      </c>
      <c r="F912" s="75" t="s">
        <v>457</v>
      </c>
      <c r="G912" s="88">
        <v>16500</v>
      </c>
      <c r="H912" s="88">
        <v>15480</v>
      </c>
      <c r="I912" s="88">
        <v>14803</v>
      </c>
    </row>
    <row r="913" spans="1:9" s="136" customFormat="1" ht="15.75" x14ac:dyDescent="0.2">
      <c r="A913" s="68" t="s">
        <v>411</v>
      </c>
      <c r="B913" s="71" t="s">
        <v>412</v>
      </c>
      <c r="C913" s="71"/>
      <c r="D913" s="71"/>
      <c r="E913" s="71"/>
      <c r="F913" s="71"/>
      <c r="G913" s="73">
        <f>G914</f>
        <v>32050</v>
      </c>
      <c r="H913" s="73">
        <f>H914</f>
        <v>32050</v>
      </c>
      <c r="I913" s="73">
        <f>I914</f>
        <v>29830</v>
      </c>
    </row>
    <row r="914" spans="1:9" s="136" customFormat="1" x14ac:dyDescent="0.2">
      <c r="A914" s="65" t="s">
        <v>104</v>
      </c>
      <c r="B914" s="66" t="s">
        <v>412</v>
      </c>
      <c r="C914" s="66" t="s">
        <v>69</v>
      </c>
      <c r="D914" s="66" t="s">
        <v>70</v>
      </c>
      <c r="E914" s="66"/>
      <c r="F914" s="66"/>
      <c r="G914" s="67">
        <f>G915+G922+G933</f>
        <v>32050</v>
      </c>
      <c r="H914" s="67">
        <f>H915+H922+H933</f>
        <v>32050</v>
      </c>
      <c r="I914" s="67">
        <f>I915+I922+I933</f>
        <v>29830</v>
      </c>
    </row>
    <row r="915" spans="1:9" s="136" customFormat="1" ht="24" x14ac:dyDescent="0.2">
      <c r="A915" s="65" t="s">
        <v>413</v>
      </c>
      <c r="B915" s="66" t="s">
        <v>412</v>
      </c>
      <c r="C915" s="66" t="s">
        <v>69</v>
      </c>
      <c r="D915" s="66" t="s">
        <v>438</v>
      </c>
      <c r="E915" s="66"/>
      <c r="F915" s="66"/>
      <c r="G915" s="67">
        <f t="shared" ref="G915:I920" si="310">G916</f>
        <v>2282</v>
      </c>
      <c r="H915" s="67">
        <f t="shared" si="310"/>
        <v>2282</v>
      </c>
      <c r="I915" s="67">
        <f t="shared" si="310"/>
        <v>2282</v>
      </c>
    </row>
    <row r="916" spans="1:9" s="136" customFormat="1" x14ac:dyDescent="0.2">
      <c r="A916" s="79" t="s">
        <v>34</v>
      </c>
      <c r="B916" s="80" t="s">
        <v>412</v>
      </c>
      <c r="C916" s="80" t="s">
        <v>69</v>
      </c>
      <c r="D916" s="80" t="s">
        <v>438</v>
      </c>
      <c r="E916" s="80" t="s">
        <v>196</v>
      </c>
      <c r="F916" s="80"/>
      <c r="G916" s="81">
        <f t="shared" si="310"/>
        <v>2282</v>
      </c>
      <c r="H916" s="81">
        <f t="shared" si="310"/>
        <v>2282</v>
      </c>
      <c r="I916" s="81">
        <f t="shared" si="310"/>
        <v>2282</v>
      </c>
    </row>
    <row r="917" spans="1:9" s="136" customFormat="1" x14ac:dyDescent="0.2">
      <c r="A917" s="65" t="s">
        <v>98</v>
      </c>
      <c r="B917" s="66" t="s">
        <v>412</v>
      </c>
      <c r="C917" s="66" t="s">
        <v>69</v>
      </c>
      <c r="D917" s="66" t="s">
        <v>438</v>
      </c>
      <c r="E917" s="66" t="s">
        <v>197</v>
      </c>
      <c r="F917" s="66"/>
      <c r="G917" s="67">
        <f t="shared" si="310"/>
        <v>2282</v>
      </c>
      <c r="H917" s="67">
        <f t="shared" si="310"/>
        <v>2282</v>
      </c>
      <c r="I917" s="67">
        <f t="shared" si="310"/>
        <v>2282</v>
      </c>
    </row>
    <row r="918" spans="1:9" s="136" customFormat="1" x14ac:dyDescent="0.2">
      <c r="A918" s="96" t="s">
        <v>281</v>
      </c>
      <c r="B918" s="92" t="s">
        <v>412</v>
      </c>
      <c r="C918" s="92" t="s">
        <v>69</v>
      </c>
      <c r="D918" s="92" t="s">
        <v>438</v>
      </c>
      <c r="E918" s="92" t="s">
        <v>198</v>
      </c>
      <c r="F918" s="75"/>
      <c r="G918" s="97">
        <f t="shared" si="310"/>
        <v>2282</v>
      </c>
      <c r="H918" s="97">
        <f t="shared" si="310"/>
        <v>2282</v>
      </c>
      <c r="I918" s="97">
        <f t="shared" si="310"/>
        <v>2282</v>
      </c>
    </row>
    <row r="919" spans="1:9" s="136" customFormat="1" x14ac:dyDescent="0.2">
      <c r="A919" s="127" t="s">
        <v>30</v>
      </c>
      <c r="B919" s="128" t="s">
        <v>412</v>
      </c>
      <c r="C919" s="128" t="s">
        <v>69</v>
      </c>
      <c r="D919" s="128" t="s">
        <v>438</v>
      </c>
      <c r="E919" s="128" t="s">
        <v>199</v>
      </c>
      <c r="F919" s="129"/>
      <c r="G919" s="67">
        <f t="shared" si="310"/>
        <v>2282</v>
      </c>
      <c r="H919" s="67">
        <f t="shared" si="310"/>
        <v>2282</v>
      </c>
      <c r="I919" s="67">
        <f t="shared" si="310"/>
        <v>2282</v>
      </c>
    </row>
    <row r="920" spans="1:9" s="136" customFormat="1" ht="36" x14ac:dyDescent="0.2">
      <c r="A920" s="74" t="s">
        <v>72</v>
      </c>
      <c r="B920" s="75" t="s">
        <v>412</v>
      </c>
      <c r="C920" s="75" t="s">
        <v>69</v>
      </c>
      <c r="D920" s="75" t="s">
        <v>438</v>
      </c>
      <c r="E920" s="75" t="s">
        <v>200</v>
      </c>
      <c r="F920" s="75" t="s">
        <v>73</v>
      </c>
      <c r="G920" s="76">
        <f t="shared" si="310"/>
        <v>2282</v>
      </c>
      <c r="H920" s="76">
        <f t="shared" si="310"/>
        <v>2282</v>
      </c>
      <c r="I920" s="76">
        <f t="shared" si="310"/>
        <v>2282</v>
      </c>
    </row>
    <row r="921" spans="1:9" s="136" customFormat="1" x14ac:dyDescent="0.2">
      <c r="A921" s="74" t="s">
        <v>74</v>
      </c>
      <c r="B921" s="75" t="s">
        <v>412</v>
      </c>
      <c r="C921" s="75" t="s">
        <v>69</v>
      </c>
      <c r="D921" s="75" t="s">
        <v>438</v>
      </c>
      <c r="E921" s="75" t="s">
        <v>200</v>
      </c>
      <c r="F921" s="75" t="s">
        <v>75</v>
      </c>
      <c r="G921" s="76">
        <v>2282</v>
      </c>
      <c r="H921" s="76">
        <v>2282</v>
      </c>
      <c r="I921" s="76">
        <v>2282</v>
      </c>
    </row>
    <row r="922" spans="1:9" s="136" customFormat="1" ht="24" x14ac:dyDescent="0.2">
      <c r="A922" s="65" t="s">
        <v>282</v>
      </c>
      <c r="B922" s="66" t="s">
        <v>412</v>
      </c>
      <c r="C922" s="66" t="s">
        <v>69</v>
      </c>
      <c r="D922" s="66" t="s">
        <v>430</v>
      </c>
      <c r="E922" s="66"/>
      <c r="F922" s="66"/>
      <c r="G922" s="67">
        <f t="shared" ref="G922:I923" si="311">G923</f>
        <v>27548</v>
      </c>
      <c r="H922" s="67">
        <f t="shared" si="311"/>
        <v>27548</v>
      </c>
      <c r="I922" s="67">
        <f t="shared" si="311"/>
        <v>27548</v>
      </c>
    </row>
    <row r="923" spans="1:9" s="136" customFormat="1" ht="13.5" x14ac:dyDescent="0.2">
      <c r="A923" s="79" t="s">
        <v>29</v>
      </c>
      <c r="B923" s="80" t="s">
        <v>412</v>
      </c>
      <c r="C923" s="80" t="s">
        <v>69</v>
      </c>
      <c r="D923" s="80" t="s">
        <v>430</v>
      </c>
      <c r="E923" s="104" t="s">
        <v>201</v>
      </c>
      <c r="F923" s="100"/>
      <c r="G923" s="81">
        <f t="shared" si="311"/>
        <v>27548</v>
      </c>
      <c r="H923" s="81">
        <f t="shared" si="311"/>
        <v>27548</v>
      </c>
      <c r="I923" s="81">
        <f t="shared" si="311"/>
        <v>27548</v>
      </c>
    </row>
    <row r="924" spans="1:9" s="136" customFormat="1" x14ac:dyDescent="0.2">
      <c r="A924" s="65" t="s">
        <v>98</v>
      </c>
      <c r="B924" s="66" t="s">
        <v>412</v>
      </c>
      <c r="C924" s="66" t="s">
        <v>69</v>
      </c>
      <c r="D924" s="66" t="s">
        <v>430</v>
      </c>
      <c r="E924" s="130" t="s">
        <v>122</v>
      </c>
      <c r="F924" s="103"/>
      <c r="G924" s="67">
        <f>G925+G928</f>
        <v>27548</v>
      </c>
      <c r="H924" s="67">
        <f>H925+H928</f>
        <v>27548</v>
      </c>
      <c r="I924" s="67">
        <f>I925+I928</f>
        <v>27548</v>
      </c>
    </row>
    <row r="925" spans="1:9" s="136" customFormat="1" x14ac:dyDescent="0.2">
      <c r="A925" s="127" t="s">
        <v>30</v>
      </c>
      <c r="B925" s="128" t="s">
        <v>412</v>
      </c>
      <c r="C925" s="128" t="s">
        <v>69</v>
      </c>
      <c r="D925" s="128" t="s">
        <v>430</v>
      </c>
      <c r="E925" s="128" t="s">
        <v>205</v>
      </c>
      <c r="F925" s="129"/>
      <c r="G925" s="67">
        <f t="shared" ref="G925:I926" si="312">G926</f>
        <v>23155</v>
      </c>
      <c r="H925" s="67">
        <f t="shared" si="312"/>
        <v>23155</v>
      </c>
      <c r="I925" s="67">
        <f t="shared" si="312"/>
        <v>23155</v>
      </c>
    </row>
    <row r="926" spans="1:9" s="136" customFormat="1" ht="36" x14ac:dyDescent="0.2">
      <c r="A926" s="74" t="s">
        <v>72</v>
      </c>
      <c r="B926" s="75" t="s">
        <v>412</v>
      </c>
      <c r="C926" s="75" t="s">
        <v>69</v>
      </c>
      <c r="D926" s="75" t="s">
        <v>430</v>
      </c>
      <c r="E926" s="75" t="s">
        <v>205</v>
      </c>
      <c r="F926" s="75" t="s">
        <v>73</v>
      </c>
      <c r="G926" s="76">
        <f t="shared" si="312"/>
        <v>23155</v>
      </c>
      <c r="H926" s="76">
        <f t="shared" si="312"/>
        <v>23155</v>
      </c>
      <c r="I926" s="76">
        <f t="shared" si="312"/>
        <v>23155</v>
      </c>
    </row>
    <row r="927" spans="1:9" s="136" customFormat="1" x14ac:dyDescent="0.2">
      <c r="A927" s="74" t="s">
        <v>74</v>
      </c>
      <c r="B927" s="75" t="s">
        <v>412</v>
      </c>
      <c r="C927" s="75" t="s">
        <v>69</v>
      </c>
      <c r="D927" s="75" t="s">
        <v>430</v>
      </c>
      <c r="E927" s="75" t="s">
        <v>205</v>
      </c>
      <c r="F927" s="75" t="s">
        <v>75</v>
      </c>
      <c r="G927" s="76">
        <f>16647+100+100+750+5558</f>
        <v>23155</v>
      </c>
      <c r="H927" s="76">
        <f>16647+100+100+750+5558</f>
        <v>23155</v>
      </c>
      <c r="I927" s="76">
        <f>16647+100+100+750+5558</f>
        <v>23155</v>
      </c>
    </row>
    <row r="928" spans="1:9" s="136" customFormat="1" x14ac:dyDescent="0.2">
      <c r="A928" s="65" t="s">
        <v>126</v>
      </c>
      <c r="B928" s="66" t="s">
        <v>412</v>
      </c>
      <c r="C928" s="66" t="s">
        <v>69</v>
      </c>
      <c r="D928" s="66" t="s">
        <v>430</v>
      </c>
      <c r="E928" s="66" t="s">
        <v>206</v>
      </c>
      <c r="F928" s="75"/>
      <c r="G928" s="67">
        <f>G929+G931</f>
        <v>4393</v>
      </c>
      <c r="H928" s="67">
        <f>H929+H931</f>
        <v>4393</v>
      </c>
      <c r="I928" s="67">
        <f>I929+I931</f>
        <v>4393</v>
      </c>
    </row>
    <row r="929" spans="1:9" s="136" customFormat="1" x14ac:dyDescent="0.2">
      <c r="A929" s="74" t="s">
        <v>495</v>
      </c>
      <c r="B929" s="75" t="s">
        <v>412</v>
      </c>
      <c r="C929" s="75" t="s">
        <v>69</v>
      </c>
      <c r="D929" s="75" t="s">
        <v>430</v>
      </c>
      <c r="E929" s="75" t="s">
        <v>206</v>
      </c>
      <c r="F929" s="75" t="s">
        <v>77</v>
      </c>
      <c r="G929" s="76">
        <f>G930</f>
        <v>3873</v>
      </c>
      <c r="H929" s="76">
        <f>H930</f>
        <v>3873</v>
      </c>
      <c r="I929" s="76">
        <f>I930</f>
        <v>3873</v>
      </c>
    </row>
    <row r="930" spans="1:9" s="136" customFormat="1" x14ac:dyDescent="0.2">
      <c r="A930" s="74" t="s">
        <v>78</v>
      </c>
      <c r="B930" s="75" t="s">
        <v>412</v>
      </c>
      <c r="C930" s="75" t="s">
        <v>69</v>
      </c>
      <c r="D930" s="75" t="s">
        <v>430</v>
      </c>
      <c r="E930" s="75" t="s">
        <v>206</v>
      </c>
      <c r="F930" s="75" t="s">
        <v>79</v>
      </c>
      <c r="G930" s="76">
        <v>3873</v>
      </c>
      <c r="H930" s="76">
        <v>3873</v>
      </c>
      <c r="I930" s="76">
        <v>3873</v>
      </c>
    </row>
    <row r="931" spans="1:9" s="136" customFormat="1" x14ac:dyDescent="0.2">
      <c r="A931" s="74" t="s">
        <v>80</v>
      </c>
      <c r="B931" s="75" t="s">
        <v>412</v>
      </c>
      <c r="C931" s="75" t="s">
        <v>69</v>
      </c>
      <c r="D931" s="75" t="s">
        <v>430</v>
      </c>
      <c r="E931" s="75" t="s">
        <v>206</v>
      </c>
      <c r="F931" s="75" t="s">
        <v>81</v>
      </c>
      <c r="G931" s="76">
        <f>G932</f>
        <v>520</v>
      </c>
      <c r="H931" s="76">
        <f>H932</f>
        <v>520</v>
      </c>
      <c r="I931" s="76">
        <f>I932</f>
        <v>520</v>
      </c>
    </row>
    <row r="932" spans="1:9" s="136" customFormat="1" x14ac:dyDescent="0.2">
      <c r="A932" s="74" t="s">
        <v>453</v>
      </c>
      <c r="B932" s="75" t="s">
        <v>412</v>
      </c>
      <c r="C932" s="75" t="s">
        <v>69</v>
      </c>
      <c r="D932" s="75" t="s">
        <v>430</v>
      </c>
      <c r="E932" s="75" t="s">
        <v>206</v>
      </c>
      <c r="F932" s="75" t="s">
        <v>82</v>
      </c>
      <c r="G932" s="76">
        <v>520</v>
      </c>
      <c r="H932" s="76">
        <v>520</v>
      </c>
      <c r="I932" s="76">
        <v>520</v>
      </c>
    </row>
    <row r="933" spans="1:9" s="136" customFormat="1" x14ac:dyDescent="0.2">
      <c r="A933" s="79" t="s">
        <v>34</v>
      </c>
      <c r="B933" s="80" t="s">
        <v>412</v>
      </c>
      <c r="C933" s="80" t="s">
        <v>69</v>
      </c>
      <c r="D933" s="80" t="s">
        <v>86</v>
      </c>
      <c r="E933" s="80" t="s">
        <v>190</v>
      </c>
      <c r="F933" s="80"/>
      <c r="G933" s="89">
        <f t="shared" ref="G933:I937" si="313">G934</f>
        <v>2220</v>
      </c>
      <c r="H933" s="89">
        <f t="shared" si="313"/>
        <v>2220</v>
      </c>
      <c r="I933" s="89">
        <f t="shared" si="313"/>
        <v>0</v>
      </c>
    </row>
    <row r="934" spans="1:9" s="136" customFormat="1" x14ac:dyDescent="0.2">
      <c r="A934" s="65" t="s">
        <v>98</v>
      </c>
      <c r="B934" s="66" t="s">
        <v>412</v>
      </c>
      <c r="C934" s="66" t="s">
        <v>69</v>
      </c>
      <c r="D934" s="66" t="s">
        <v>86</v>
      </c>
      <c r="E934" s="66" t="s">
        <v>191</v>
      </c>
      <c r="F934" s="66"/>
      <c r="G934" s="87">
        <f t="shared" si="313"/>
        <v>2220</v>
      </c>
      <c r="H934" s="87">
        <f t="shared" si="313"/>
        <v>2220</v>
      </c>
      <c r="I934" s="87">
        <f t="shared" si="313"/>
        <v>0</v>
      </c>
    </row>
    <row r="935" spans="1:9" s="136" customFormat="1" ht="24" x14ac:dyDescent="0.2">
      <c r="A935" s="96" t="s">
        <v>27</v>
      </c>
      <c r="B935" s="92" t="s">
        <v>412</v>
      </c>
      <c r="C935" s="92" t="s">
        <v>69</v>
      </c>
      <c r="D935" s="92" t="s">
        <v>86</v>
      </c>
      <c r="E935" s="92" t="s">
        <v>207</v>
      </c>
      <c r="F935" s="92"/>
      <c r="G935" s="142">
        <f t="shared" si="313"/>
        <v>2220</v>
      </c>
      <c r="H935" s="142">
        <f t="shared" si="313"/>
        <v>2220</v>
      </c>
      <c r="I935" s="142">
        <f t="shared" si="313"/>
        <v>0</v>
      </c>
    </row>
    <row r="936" spans="1:9" s="136" customFormat="1" x14ac:dyDescent="0.2">
      <c r="A936" s="82" t="s">
        <v>35</v>
      </c>
      <c r="B936" s="66" t="s">
        <v>412</v>
      </c>
      <c r="C936" s="66" t="s">
        <v>69</v>
      </c>
      <c r="D936" s="66" t="s">
        <v>86</v>
      </c>
      <c r="E936" s="66" t="s">
        <v>207</v>
      </c>
      <c r="F936" s="66"/>
      <c r="G936" s="87">
        <f t="shared" si="313"/>
        <v>2220</v>
      </c>
      <c r="H936" s="87">
        <f t="shared" si="313"/>
        <v>2220</v>
      </c>
      <c r="I936" s="87">
        <f t="shared" si="313"/>
        <v>0</v>
      </c>
    </row>
    <row r="937" spans="1:9" s="136" customFormat="1" ht="36" x14ac:dyDescent="0.2">
      <c r="A937" s="74" t="s">
        <v>72</v>
      </c>
      <c r="B937" s="75" t="s">
        <v>412</v>
      </c>
      <c r="C937" s="75" t="s">
        <v>69</v>
      </c>
      <c r="D937" s="75" t="s">
        <v>86</v>
      </c>
      <c r="E937" s="75" t="s">
        <v>207</v>
      </c>
      <c r="F937" s="75" t="s">
        <v>73</v>
      </c>
      <c r="G937" s="88">
        <f t="shared" si="313"/>
        <v>2220</v>
      </c>
      <c r="H937" s="88">
        <f t="shared" si="313"/>
        <v>2220</v>
      </c>
      <c r="I937" s="88">
        <f t="shared" si="313"/>
        <v>0</v>
      </c>
    </row>
    <row r="938" spans="1:9" s="136" customFormat="1" x14ac:dyDescent="0.2">
      <c r="A938" s="74" t="s">
        <v>74</v>
      </c>
      <c r="B938" s="75" t="s">
        <v>412</v>
      </c>
      <c r="C938" s="75" t="s">
        <v>69</v>
      </c>
      <c r="D938" s="75" t="s">
        <v>86</v>
      </c>
      <c r="E938" s="75" t="s">
        <v>207</v>
      </c>
      <c r="F938" s="75" t="s">
        <v>75</v>
      </c>
      <c r="G938" s="88">
        <v>2220</v>
      </c>
      <c r="H938" s="88">
        <v>2220</v>
      </c>
      <c r="I938" s="88">
        <v>0</v>
      </c>
    </row>
    <row r="939" spans="1:9" s="136" customFormat="1" ht="31.5" x14ac:dyDescent="0.2">
      <c r="A939" s="68" t="s">
        <v>349</v>
      </c>
      <c r="B939" s="71" t="s">
        <v>350</v>
      </c>
      <c r="C939" s="71"/>
      <c r="D939" s="71"/>
      <c r="E939" s="71"/>
      <c r="F939" s="131"/>
      <c r="G939" s="73">
        <f>G940</f>
        <v>15160</v>
      </c>
      <c r="H939" s="73">
        <f t="shared" ref="H939:I942" si="314">H940</f>
        <v>15160</v>
      </c>
      <c r="I939" s="73">
        <f t="shared" si="314"/>
        <v>15160</v>
      </c>
    </row>
    <row r="940" spans="1:9" s="136" customFormat="1" x14ac:dyDescent="0.2">
      <c r="A940" s="65" t="s">
        <v>104</v>
      </c>
      <c r="B940" s="66" t="s">
        <v>350</v>
      </c>
      <c r="C940" s="66" t="s">
        <v>69</v>
      </c>
      <c r="D940" s="66" t="s">
        <v>70</v>
      </c>
      <c r="E940" s="66"/>
      <c r="F940" s="90"/>
      <c r="G940" s="67">
        <f>G941</f>
        <v>15160</v>
      </c>
      <c r="H940" s="67">
        <f t="shared" si="314"/>
        <v>15160</v>
      </c>
      <c r="I940" s="67">
        <f t="shared" si="314"/>
        <v>15160</v>
      </c>
    </row>
    <row r="941" spans="1:9" s="136" customFormat="1" ht="24" x14ac:dyDescent="0.2">
      <c r="A941" s="65" t="s">
        <v>285</v>
      </c>
      <c r="B941" s="66" t="s">
        <v>350</v>
      </c>
      <c r="C941" s="66" t="s">
        <v>69</v>
      </c>
      <c r="D941" s="66" t="s">
        <v>273</v>
      </c>
      <c r="E941" s="66"/>
      <c r="F941" s="66"/>
      <c r="G941" s="67">
        <f>G942</f>
        <v>15160</v>
      </c>
      <c r="H941" s="67">
        <f t="shared" si="314"/>
        <v>15160</v>
      </c>
      <c r="I941" s="67">
        <f t="shared" si="314"/>
        <v>15160</v>
      </c>
    </row>
    <row r="942" spans="1:9" s="136" customFormat="1" ht="24" x14ac:dyDescent="0.2">
      <c r="A942" s="98" t="s">
        <v>352</v>
      </c>
      <c r="B942" s="80" t="s">
        <v>350</v>
      </c>
      <c r="C942" s="80" t="s">
        <v>69</v>
      </c>
      <c r="D942" s="80" t="s">
        <v>273</v>
      </c>
      <c r="E942" s="80" t="s">
        <v>208</v>
      </c>
      <c r="F942" s="92"/>
      <c r="G942" s="81">
        <f>G943</f>
        <v>15160</v>
      </c>
      <c r="H942" s="81">
        <f t="shared" si="314"/>
        <v>15160</v>
      </c>
      <c r="I942" s="81">
        <f t="shared" si="314"/>
        <v>15160</v>
      </c>
    </row>
    <row r="943" spans="1:9" s="136" customFormat="1" x14ac:dyDescent="0.2">
      <c r="A943" s="82" t="s">
        <v>275</v>
      </c>
      <c r="B943" s="66" t="s">
        <v>350</v>
      </c>
      <c r="C943" s="66" t="s">
        <v>69</v>
      </c>
      <c r="D943" s="66" t="s">
        <v>273</v>
      </c>
      <c r="E943" s="66" t="s">
        <v>209</v>
      </c>
      <c r="F943" s="66"/>
      <c r="G943" s="67">
        <f>G944+G947</f>
        <v>15160</v>
      </c>
      <c r="H943" s="67">
        <f t="shared" ref="H943:I943" si="315">H944+H947</f>
        <v>15160</v>
      </c>
      <c r="I943" s="67">
        <f t="shared" si="315"/>
        <v>15160</v>
      </c>
    </row>
    <row r="944" spans="1:9" s="136" customFormat="1" ht="24" x14ac:dyDescent="0.2">
      <c r="A944" s="82" t="s">
        <v>37</v>
      </c>
      <c r="B944" s="66" t="s">
        <v>350</v>
      </c>
      <c r="C944" s="66" t="s">
        <v>69</v>
      </c>
      <c r="D944" s="66" t="s">
        <v>273</v>
      </c>
      <c r="E944" s="66" t="s">
        <v>210</v>
      </c>
      <c r="F944" s="66"/>
      <c r="G944" s="67">
        <f>G945</f>
        <v>13090</v>
      </c>
      <c r="H944" s="67">
        <f t="shared" ref="H944:I945" si="316">H945</f>
        <v>13090</v>
      </c>
      <c r="I944" s="67">
        <f t="shared" si="316"/>
        <v>13090</v>
      </c>
    </row>
    <row r="945" spans="1:9" s="136" customFormat="1" ht="36" x14ac:dyDescent="0.2">
      <c r="A945" s="74" t="s">
        <v>72</v>
      </c>
      <c r="B945" s="75" t="s">
        <v>350</v>
      </c>
      <c r="C945" s="75" t="s">
        <v>69</v>
      </c>
      <c r="D945" s="75" t="s">
        <v>273</v>
      </c>
      <c r="E945" s="75" t="s">
        <v>210</v>
      </c>
      <c r="F945" s="75" t="s">
        <v>73</v>
      </c>
      <c r="G945" s="76">
        <f>G946</f>
        <v>13090</v>
      </c>
      <c r="H945" s="76">
        <f t="shared" si="316"/>
        <v>13090</v>
      </c>
      <c r="I945" s="76">
        <f t="shared" si="316"/>
        <v>13090</v>
      </c>
    </row>
    <row r="946" spans="1:9" s="136" customFormat="1" x14ac:dyDescent="0.2">
      <c r="A946" s="74" t="s">
        <v>74</v>
      </c>
      <c r="B946" s="75" t="s">
        <v>350</v>
      </c>
      <c r="C946" s="75" t="s">
        <v>69</v>
      </c>
      <c r="D946" s="75" t="s">
        <v>273</v>
      </c>
      <c r="E946" s="75" t="s">
        <v>210</v>
      </c>
      <c r="F946" s="75" t="s">
        <v>75</v>
      </c>
      <c r="G946" s="76">
        <f>10000+40+50+3000</f>
        <v>13090</v>
      </c>
      <c r="H946" s="76">
        <f t="shared" ref="H946:I946" si="317">10000+40+50+3000</f>
        <v>13090</v>
      </c>
      <c r="I946" s="76">
        <f t="shared" si="317"/>
        <v>13090</v>
      </c>
    </row>
    <row r="947" spans="1:9" s="136" customFormat="1" ht="24" x14ac:dyDescent="0.2">
      <c r="A947" s="65" t="s">
        <v>38</v>
      </c>
      <c r="B947" s="66" t="s">
        <v>350</v>
      </c>
      <c r="C947" s="66" t="s">
        <v>69</v>
      </c>
      <c r="D947" s="66" t="s">
        <v>273</v>
      </c>
      <c r="E947" s="66" t="s">
        <v>211</v>
      </c>
      <c r="F947" s="66"/>
      <c r="G947" s="67">
        <f>G948+G950</f>
        <v>2070</v>
      </c>
      <c r="H947" s="67">
        <f t="shared" ref="H947:I947" si="318">H948+H950</f>
        <v>2070</v>
      </c>
      <c r="I947" s="67">
        <f t="shared" si="318"/>
        <v>2070</v>
      </c>
    </row>
    <row r="948" spans="1:9" s="136" customFormat="1" x14ac:dyDescent="0.2">
      <c r="A948" s="74" t="s">
        <v>495</v>
      </c>
      <c r="B948" s="75" t="s">
        <v>350</v>
      </c>
      <c r="C948" s="75" t="s">
        <v>69</v>
      </c>
      <c r="D948" s="75" t="s">
        <v>273</v>
      </c>
      <c r="E948" s="75" t="s">
        <v>211</v>
      </c>
      <c r="F948" s="75" t="s">
        <v>77</v>
      </c>
      <c r="G948" s="76">
        <f>G949</f>
        <v>2032</v>
      </c>
      <c r="H948" s="76">
        <f t="shared" ref="H948:I948" si="319">H949</f>
        <v>2032</v>
      </c>
      <c r="I948" s="76">
        <f t="shared" si="319"/>
        <v>2032</v>
      </c>
    </row>
    <row r="949" spans="1:9" s="136" customFormat="1" x14ac:dyDescent="0.2">
      <c r="A949" s="74" t="s">
        <v>78</v>
      </c>
      <c r="B949" s="75" t="s">
        <v>350</v>
      </c>
      <c r="C949" s="75" t="s">
        <v>69</v>
      </c>
      <c r="D949" s="75" t="s">
        <v>273</v>
      </c>
      <c r="E949" s="75" t="s">
        <v>211</v>
      </c>
      <c r="F949" s="75" t="s">
        <v>79</v>
      </c>
      <c r="G949" s="76">
        <v>2032</v>
      </c>
      <c r="H949" s="76">
        <v>2032</v>
      </c>
      <c r="I949" s="76">
        <v>2032</v>
      </c>
    </row>
    <row r="950" spans="1:9" s="136" customFormat="1" x14ac:dyDescent="0.2">
      <c r="A950" s="74" t="s">
        <v>80</v>
      </c>
      <c r="B950" s="75" t="s">
        <v>350</v>
      </c>
      <c r="C950" s="75" t="s">
        <v>69</v>
      </c>
      <c r="D950" s="75" t="s">
        <v>273</v>
      </c>
      <c r="E950" s="75" t="s">
        <v>211</v>
      </c>
      <c r="F950" s="75" t="s">
        <v>81</v>
      </c>
      <c r="G950" s="76">
        <f>G951</f>
        <v>38</v>
      </c>
      <c r="H950" s="76">
        <f t="shared" ref="H950:I950" si="320">H951</f>
        <v>38</v>
      </c>
      <c r="I950" s="76">
        <f t="shared" si="320"/>
        <v>38</v>
      </c>
    </row>
    <row r="951" spans="1:9" x14ac:dyDescent="0.2">
      <c r="A951" s="74" t="s">
        <v>453</v>
      </c>
      <c r="B951" s="75" t="s">
        <v>350</v>
      </c>
      <c r="C951" s="75" t="s">
        <v>69</v>
      </c>
      <c r="D951" s="75" t="s">
        <v>273</v>
      </c>
      <c r="E951" s="75" t="s">
        <v>211</v>
      </c>
      <c r="F951" s="75" t="s">
        <v>82</v>
      </c>
      <c r="G951" s="76">
        <v>38</v>
      </c>
      <c r="H951" s="76">
        <v>38</v>
      </c>
      <c r="I951" s="76">
        <v>38</v>
      </c>
    </row>
    <row r="952" spans="1:9" ht="14.25" customHeight="1" x14ac:dyDescent="0.2">
      <c r="A952" s="309" t="s">
        <v>835</v>
      </c>
      <c r="B952" s="310"/>
      <c r="C952" s="310"/>
      <c r="D952" s="310"/>
      <c r="E952" s="310"/>
      <c r="F952" s="311"/>
      <c r="G952" s="196">
        <v>0</v>
      </c>
      <c r="H952" s="145">
        <v>67620.100000000006</v>
      </c>
      <c r="I952" s="145">
        <v>135739</v>
      </c>
    </row>
    <row r="953" spans="1:9" x14ac:dyDescent="0.2">
      <c r="A953" s="28"/>
      <c r="B953" s="7"/>
      <c r="C953" s="7"/>
      <c r="D953" s="7"/>
      <c r="E953" s="7"/>
      <c r="F953" s="7"/>
    </row>
    <row r="954" spans="1:9" ht="15.75" x14ac:dyDescent="0.2">
      <c r="A954" s="304" t="s">
        <v>740</v>
      </c>
      <c r="B954" s="304"/>
      <c r="C954" s="304"/>
      <c r="D954" s="304"/>
      <c r="E954" s="304"/>
      <c r="F954" s="7"/>
    </row>
    <row r="955" spans="1:9" x14ac:dyDescent="0.2">
      <c r="A955" s="28"/>
      <c r="B955" s="7"/>
      <c r="C955" s="7"/>
      <c r="D955" s="7"/>
      <c r="E955" s="7"/>
      <c r="F955" s="7"/>
    </row>
    <row r="956" spans="1:9" x14ac:dyDescent="0.2">
      <c r="A956" s="28"/>
      <c r="B956" s="7"/>
      <c r="C956" s="7"/>
      <c r="D956" s="7"/>
      <c r="E956" s="7"/>
      <c r="F956" s="7"/>
    </row>
    <row r="957" spans="1:9" x14ac:dyDescent="0.2">
      <c r="A957" s="28"/>
      <c r="B957" s="7"/>
      <c r="C957" s="7"/>
      <c r="D957" s="7"/>
      <c r="E957" s="7"/>
      <c r="F957" s="7"/>
    </row>
    <row r="958" spans="1:9" x14ac:dyDescent="0.2">
      <c r="A958" s="28"/>
      <c r="B958" s="7"/>
      <c r="C958" s="7"/>
      <c r="D958" s="7"/>
      <c r="E958" s="7"/>
      <c r="F958" s="7"/>
    </row>
    <row r="959" spans="1:9" x14ac:dyDescent="0.2">
      <c r="A959" s="28"/>
      <c r="B959" s="7"/>
      <c r="C959" s="7"/>
      <c r="D959" s="7"/>
      <c r="E959" s="7"/>
      <c r="F959" s="7"/>
    </row>
    <row r="960" spans="1:9" x14ac:dyDescent="0.2">
      <c r="A960" s="28"/>
      <c r="B960" s="7"/>
      <c r="C960" s="7"/>
      <c r="D960" s="7"/>
      <c r="E960" s="7"/>
      <c r="F960" s="7"/>
    </row>
    <row r="961" spans="1:6" x14ac:dyDescent="0.2">
      <c r="A961" s="28"/>
      <c r="B961" s="7"/>
      <c r="C961" s="7"/>
      <c r="D961" s="7"/>
      <c r="E961" s="7"/>
      <c r="F961" s="7"/>
    </row>
    <row r="962" spans="1:6" x14ac:dyDescent="0.2">
      <c r="A962" s="28"/>
      <c r="B962" s="7"/>
      <c r="C962" s="7"/>
      <c r="D962" s="7"/>
      <c r="E962" s="7"/>
      <c r="F962" s="7"/>
    </row>
    <row r="963" spans="1:6" x14ac:dyDescent="0.2">
      <c r="A963" s="28"/>
      <c r="B963" s="7"/>
      <c r="C963" s="7"/>
      <c r="D963" s="7"/>
      <c r="E963" s="7"/>
      <c r="F963" s="7"/>
    </row>
    <row r="964" spans="1:6" x14ac:dyDescent="0.2">
      <c r="A964" s="28"/>
      <c r="B964" s="7"/>
      <c r="C964" s="7"/>
      <c r="D964" s="7"/>
      <c r="E964" s="7"/>
      <c r="F964" s="7"/>
    </row>
    <row r="965" spans="1:6" x14ac:dyDescent="0.2">
      <c r="A965" s="28"/>
      <c r="B965" s="7"/>
      <c r="C965" s="7"/>
      <c r="D965" s="7"/>
      <c r="E965" s="7"/>
      <c r="F965" s="7"/>
    </row>
    <row r="966" spans="1:6" x14ac:dyDescent="0.2">
      <c r="A966" s="28"/>
      <c r="B966" s="7"/>
      <c r="C966" s="7"/>
      <c r="D966" s="7"/>
      <c r="E966" s="7"/>
      <c r="F966" s="7"/>
    </row>
    <row r="967" spans="1:6" x14ac:dyDescent="0.2">
      <c r="A967" s="28"/>
      <c r="B967" s="7"/>
      <c r="C967" s="7"/>
      <c r="D967" s="7"/>
      <c r="E967" s="7"/>
      <c r="F967" s="7"/>
    </row>
    <row r="968" spans="1:6" x14ac:dyDescent="0.2">
      <c r="A968" s="28"/>
      <c r="B968" s="7"/>
      <c r="C968" s="7"/>
      <c r="D968" s="7"/>
      <c r="E968" s="7"/>
      <c r="F968" s="7"/>
    </row>
    <row r="969" spans="1:6" x14ac:dyDescent="0.2">
      <c r="A969" s="28"/>
      <c r="B969" s="7"/>
      <c r="C969" s="7"/>
      <c r="D969" s="7"/>
      <c r="E969" s="7"/>
      <c r="F969" s="7"/>
    </row>
    <row r="970" spans="1:6" x14ac:dyDescent="0.2">
      <c r="A970" s="28"/>
      <c r="B970" s="7"/>
      <c r="C970" s="7"/>
      <c r="D970" s="7"/>
      <c r="E970" s="7"/>
      <c r="F970" s="7"/>
    </row>
    <row r="971" spans="1:6" x14ac:dyDescent="0.2">
      <c r="A971" s="28"/>
      <c r="B971" s="7"/>
      <c r="C971" s="7"/>
      <c r="D971" s="7"/>
      <c r="E971" s="7"/>
      <c r="F971" s="7"/>
    </row>
    <row r="972" spans="1:6" x14ac:dyDescent="0.2">
      <c r="A972" s="28"/>
      <c r="B972" s="7"/>
      <c r="C972" s="7"/>
      <c r="D972" s="7"/>
      <c r="E972" s="7"/>
      <c r="F972" s="7"/>
    </row>
    <row r="973" spans="1:6" x14ac:dyDescent="0.2">
      <c r="A973" s="28"/>
      <c r="B973" s="7"/>
      <c r="C973" s="7"/>
      <c r="D973" s="7"/>
      <c r="E973" s="7"/>
      <c r="F973" s="7"/>
    </row>
    <row r="974" spans="1:6" x14ac:dyDescent="0.2">
      <c r="A974" s="28"/>
      <c r="B974" s="7"/>
      <c r="C974" s="7"/>
      <c r="D974" s="7"/>
      <c r="E974" s="7"/>
      <c r="F974" s="7"/>
    </row>
    <row r="975" spans="1:6" x14ac:dyDescent="0.2">
      <c r="A975" s="28"/>
      <c r="B975" s="7"/>
      <c r="C975" s="7"/>
      <c r="D975" s="7"/>
      <c r="E975" s="7"/>
      <c r="F975" s="7"/>
    </row>
    <row r="976" spans="1:6" x14ac:dyDescent="0.2">
      <c r="A976" s="28"/>
      <c r="B976" s="7"/>
      <c r="C976" s="7"/>
      <c r="D976" s="7"/>
      <c r="E976" s="7"/>
      <c r="F976" s="7"/>
    </row>
    <row r="977" spans="1:6" x14ac:dyDescent="0.2">
      <c r="A977" s="28"/>
      <c r="B977" s="7"/>
      <c r="C977" s="7"/>
      <c r="D977" s="7"/>
      <c r="E977" s="7"/>
      <c r="F977" s="7"/>
    </row>
    <row r="978" spans="1:6" x14ac:dyDescent="0.2">
      <c r="A978" s="28"/>
      <c r="B978" s="7"/>
      <c r="C978" s="7"/>
      <c r="D978" s="7"/>
      <c r="E978" s="7"/>
      <c r="F978" s="7"/>
    </row>
    <row r="979" spans="1:6" x14ac:dyDescent="0.2">
      <c r="A979" s="28"/>
      <c r="B979" s="7"/>
      <c r="C979" s="7"/>
      <c r="D979" s="7"/>
      <c r="E979" s="7"/>
      <c r="F979" s="7"/>
    </row>
    <row r="980" spans="1:6" x14ac:dyDescent="0.2">
      <c r="A980" s="28"/>
      <c r="B980" s="7"/>
      <c r="C980" s="7"/>
      <c r="D980" s="7"/>
      <c r="E980" s="7"/>
      <c r="F980" s="7"/>
    </row>
    <row r="981" spans="1:6" x14ac:dyDescent="0.2">
      <c r="A981" s="28"/>
      <c r="B981" s="7"/>
      <c r="C981" s="7"/>
      <c r="D981" s="7"/>
      <c r="E981" s="7"/>
      <c r="F981" s="7"/>
    </row>
    <row r="982" spans="1:6" x14ac:dyDescent="0.2">
      <c r="A982" s="28"/>
      <c r="B982" s="7"/>
      <c r="C982" s="7"/>
      <c r="D982" s="7"/>
      <c r="E982" s="7"/>
      <c r="F982" s="7"/>
    </row>
    <row r="983" spans="1:6" x14ac:dyDescent="0.2">
      <c r="A983" s="28"/>
      <c r="B983" s="7"/>
      <c r="C983" s="7"/>
      <c r="D983" s="7"/>
      <c r="E983" s="7"/>
      <c r="F983" s="7"/>
    </row>
    <row r="984" spans="1:6" x14ac:dyDescent="0.2">
      <c r="A984" s="28"/>
      <c r="B984" s="7"/>
      <c r="C984" s="7"/>
      <c r="D984" s="7"/>
      <c r="E984" s="7"/>
      <c r="F984" s="7"/>
    </row>
    <row r="985" spans="1:6" x14ac:dyDescent="0.2">
      <c r="A985" s="28"/>
      <c r="B985" s="7"/>
      <c r="C985" s="7"/>
      <c r="D985" s="7"/>
      <c r="E985" s="7"/>
      <c r="F985" s="7"/>
    </row>
    <row r="986" spans="1:6" x14ac:dyDescent="0.2">
      <c r="A986" s="28"/>
      <c r="B986" s="7"/>
      <c r="C986" s="7"/>
      <c r="D986" s="7"/>
      <c r="E986" s="7"/>
      <c r="F986" s="7"/>
    </row>
    <row r="987" spans="1:6" x14ac:dyDescent="0.2">
      <c r="A987" s="28"/>
      <c r="B987" s="7"/>
      <c r="C987" s="7"/>
      <c r="D987" s="7"/>
      <c r="E987" s="7"/>
      <c r="F987" s="7"/>
    </row>
    <row r="988" spans="1:6" x14ac:dyDescent="0.2">
      <c r="A988" s="28"/>
      <c r="B988" s="7"/>
      <c r="C988" s="7"/>
      <c r="D988" s="7"/>
      <c r="E988" s="7"/>
      <c r="F988" s="7"/>
    </row>
    <row r="989" spans="1:6" x14ac:dyDescent="0.2">
      <c r="A989" s="28"/>
      <c r="B989" s="7"/>
      <c r="C989" s="7"/>
      <c r="D989" s="7"/>
      <c r="E989" s="7"/>
      <c r="F989" s="7"/>
    </row>
    <row r="990" spans="1:6" x14ac:dyDescent="0.2">
      <c r="A990" s="28"/>
      <c r="B990" s="7"/>
      <c r="C990" s="7"/>
      <c r="D990" s="7"/>
      <c r="E990" s="7"/>
      <c r="F990" s="7"/>
    </row>
    <row r="991" spans="1:6" x14ac:dyDescent="0.2">
      <c r="A991" s="28"/>
      <c r="B991" s="7"/>
      <c r="C991" s="7"/>
      <c r="D991" s="7"/>
      <c r="E991" s="7"/>
      <c r="F991" s="7"/>
    </row>
    <row r="992" spans="1:6" x14ac:dyDescent="0.2">
      <c r="A992" s="28"/>
      <c r="B992" s="7"/>
      <c r="C992" s="7"/>
      <c r="D992" s="7"/>
      <c r="E992" s="7"/>
      <c r="F992" s="7"/>
    </row>
    <row r="993" spans="1:6" x14ac:dyDescent="0.2">
      <c r="A993" s="28"/>
      <c r="B993" s="7"/>
      <c r="C993" s="7"/>
      <c r="D993" s="7"/>
      <c r="E993" s="7"/>
      <c r="F993" s="7"/>
    </row>
    <row r="994" spans="1:6" x14ac:dyDescent="0.2">
      <c r="A994" s="28"/>
      <c r="B994" s="7"/>
      <c r="C994" s="7"/>
      <c r="D994" s="7"/>
      <c r="E994" s="7"/>
      <c r="F994" s="7"/>
    </row>
    <row r="995" spans="1:6" x14ac:dyDescent="0.2">
      <c r="A995" s="28"/>
      <c r="B995" s="7"/>
      <c r="C995" s="7"/>
      <c r="D995" s="7"/>
      <c r="E995" s="7"/>
      <c r="F995" s="7"/>
    </row>
    <row r="996" spans="1:6" x14ac:dyDescent="0.2">
      <c r="A996" s="28"/>
      <c r="B996" s="7"/>
      <c r="C996" s="7"/>
      <c r="D996" s="7"/>
      <c r="E996" s="7"/>
      <c r="F996" s="7"/>
    </row>
    <row r="997" spans="1:6" x14ac:dyDescent="0.2">
      <c r="A997" s="28"/>
      <c r="B997" s="7"/>
      <c r="C997" s="7"/>
      <c r="D997" s="7"/>
      <c r="E997" s="7"/>
      <c r="F997" s="7"/>
    </row>
    <row r="998" spans="1:6" x14ac:dyDescent="0.2">
      <c r="A998" s="28"/>
      <c r="B998" s="7"/>
      <c r="C998" s="7"/>
      <c r="D998" s="7"/>
      <c r="E998" s="7"/>
      <c r="F998" s="7"/>
    </row>
    <row r="999" spans="1:6" x14ac:dyDescent="0.2">
      <c r="A999" s="28"/>
      <c r="B999" s="7"/>
      <c r="C999" s="7"/>
      <c r="D999" s="7"/>
      <c r="E999" s="7"/>
      <c r="F999" s="7"/>
    </row>
    <row r="1000" spans="1:6" x14ac:dyDescent="0.2">
      <c r="A1000" s="28"/>
      <c r="B1000" s="7"/>
      <c r="C1000" s="7"/>
      <c r="D1000" s="7"/>
      <c r="E1000" s="7"/>
      <c r="F1000" s="7"/>
    </row>
    <row r="1001" spans="1:6" x14ac:dyDescent="0.2">
      <c r="A1001" s="28"/>
      <c r="B1001" s="7"/>
      <c r="C1001" s="7"/>
      <c r="D1001" s="7"/>
      <c r="E1001" s="7"/>
      <c r="F1001" s="7"/>
    </row>
    <row r="1002" spans="1:6" x14ac:dyDescent="0.2">
      <c r="A1002" s="28"/>
      <c r="B1002" s="7"/>
      <c r="C1002" s="7"/>
      <c r="D1002" s="7"/>
      <c r="E1002" s="7"/>
      <c r="F1002" s="7"/>
    </row>
    <row r="1003" spans="1:6" x14ac:dyDescent="0.2">
      <c r="A1003" s="28"/>
      <c r="B1003" s="7"/>
      <c r="C1003" s="7"/>
      <c r="D1003" s="7"/>
      <c r="E1003" s="7"/>
      <c r="F1003" s="7"/>
    </row>
    <row r="1004" spans="1:6" x14ac:dyDescent="0.2">
      <c r="A1004" s="28"/>
      <c r="B1004" s="7"/>
      <c r="C1004" s="7"/>
      <c r="D1004" s="7"/>
      <c r="E1004" s="7"/>
      <c r="F1004" s="7"/>
    </row>
    <row r="1005" spans="1:6" x14ac:dyDescent="0.2">
      <c r="A1005" s="28"/>
      <c r="B1005" s="7"/>
      <c r="C1005" s="7"/>
      <c r="D1005" s="7"/>
      <c r="E1005" s="7"/>
      <c r="F1005" s="7"/>
    </row>
    <row r="1006" spans="1:6" x14ac:dyDescent="0.2">
      <c r="A1006" s="28"/>
      <c r="B1006" s="7"/>
      <c r="C1006" s="7"/>
      <c r="D1006" s="7"/>
      <c r="E1006" s="7"/>
      <c r="F1006" s="7"/>
    </row>
    <row r="1007" spans="1:6" x14ac:dyDescent="0.2">
      <c r="A1007" s="28"/>
      <c r="B1007" s="7"/>
      <c r="C1007" s="7"/>
      <c r="D1007" s="7"/>
      <c r="E1007" s="7"/>
      <c r="F1007" s="7"/>
    </row>
    <row r="1008" spans="1:6" x14ac:dyDescent="0.2">
      <c r="A1008" s="28"/>
      <c r="B1008" s="7"/>
      <c r="C1008" s="7"/>
      <c r="D1008" s="7"/>
      <c r="E1008" s="7"/>
      <c r="F1008" s="7"/>
    </row>
    <row r="1009" spans="1:6" x14ac:dyDescent="0.2">
      <c r="A1009" s="28"/>
      <c r="B1009" s="7"/>
      <c r="C1009" s="7"/>
      <c r="D1009" s="7"/>
      <c r="E1009" s="7"/>
      <c r="F1009" s="7"/>
    </row>
    <row r="1010" spans="1:6" x14ac:dyDescent="0.2">
      <c r="A1010" s="28"/>
      <c r="B1010" s="7"/>
      <c r="C1010" s="7"/>
      <c r="D1010" s="7"/>
      <c r="E1010" s="7"/>
      <c r="F1010" s="7"/>
    </row>
    <row r="1011" spans="1:6" x14ac:dyDescent="0.2">
      <c r="A1011" s="28"/>
      <c r="B1011" s="7"/>
      <c r="C1011" s="7"/>
      <c r="D1011" s="7"/>
      <c r="E1011" s="7"/>
      <c r="F1011" s="7"/>
    </row>
    <row r="1012" spans="1:6" x14ac:dyDescent="0.2">
      <c r="A1012" s="28"/>
      <c r="B1012" s="7"/>
      <c r="C1012" s="7"/>
      <c r="D1012" s="7"/>
      <c r="E1012" s="7"/>
      <c r="F1012" s="7"/>
    </row>
    <row r="1013" spans="1:6" x14ac:dyDescent="0.2">
      <c r="A1013" s="28"/>
      <c r="B1013" s="7"/>
      <c r="C1013" s="7"/>
      <c r="D1013" s="7"/>
      <c r="E1013" s="7"/>
      <c r="F1013" s="7"/>
    </row>
    <row r="1014" spans="1:6" x14ac:dyDescent="0.2">
      <c r="A1014" s="28"/>
      <c r="B1014" s="7"/>
      <c r="C1014" s="7"/>
      <c r="D1014" s="7"/>
      <c r="E1014" s="7"/>
      <c r="F1014" s="7"/>
    </row>
    <row r="1015" spans="1:6" x14ac:dyDescent="0.2">
      <c r="A1015" s="28"/>
      <c r="B1015" s="7"/>
      <c r="C1015" s="7"/>
      <c r="D1015" s="7"/>
      <c r="E1015" s="7"/>
      <c r="F1015" s="7"/>
    </row>
    <row r="1016" spans="1:6" x14ac:dyDescent="0.2">
      <c r="A1016" s="28"/>
      <c r="B1016" s="7"/>
      <c r="C1016" s="7"/>
      <c r="D1016" s="7"/>
      <c r="E1016" s="7"/>
      <c r="F1016" s="7"/>
    </row>
    <row r="1017" spans="1:6" x14ac:dyDescent="0.2">
      <c r="A1017" s="28"/>
      <c r="B1017" s="7"/>
      <c r="C1017" s="7"/>
      <c r="D1017" s="7"/>
      <c r="E1017" s="7"/>
      <c r="F1017" s="7"/>
    </row>
    <row r="1018" spans="1:6" x14ac:dyDescent="0.2">
      <c r="A1018" s="28"/>
      <c r="B1018" s="7"/>
      <c r="C1018" s="7"/>
      <c r="D1018" s="7"/>
      <c r="E1018" s="7"/>
      <c r="F1018" s="7"/>
    </row>
    <row r="1019" spans="1:6" x14ac:dyDescent="0.2">
      <c r="A1019" s="28"/>
      <c r="B1019" s="7"/>
      <c r="C1019" s="7"/>
      <c r="D1019" s="7"/>
      <c r="E1019" s="7"/>
      <c r="F1019" s="7"/>
    </row>
    <row r="1020" spans="1:6" x14ac:dyDescent="0.2">
      <c r="A1020" s="28"/>
      <c r="B1020" s="7"/>
      <c r="C1020" s="7"/>
      <c r="D1020" s="7"/>
      <c r="E1020" s="7"/>
      <c r="F1020" s="7"/>
    </row>
    <row r="1021" spans="1:6" x14ac:dyDescent="0.2">
      <c r="A1021" s="28"/>
      <c r="B1021" s="7"/>
      <c r="C1021" s="7"/>
      <c r="D1021" s="7"/>
      <c r="E1021" s="7"/>
      <c r="F1021" s="7"/>
    </row>
    <row r="1022" spans="1:6" x14ac:dyDescent="0.2">
      <c r="A1022" s="28"/>
      <c r="B1022" s="7"/>
      <c r="C1022" s="7"/>
      <c r="D1022" s="7"/>
      <c r="E1022" s="7"/>
      <c r="F1022" s="7"/>
    </row>
    <row r="1023" spans="1:6" x14ac:dyDescent="0.2">
      <c r="A1023" s="28"/>
      <c r="B1023" s="7"/>
      <c r="C1023" s="7"/>
      <c r="D1023" s="7"/>
      <c r="E1023" s="7"/>
      <c r="F1023" s="7"/>
    </row>
    <row r="1024" spans="1:6" x14ac:dyDescent="0.2">
      <c r="A1024" s="28"/>
      <c r="B1024" s="7"/>
      <c r="C1024" s="7"/>
      <c r="D1024" s="7"/>
      <c r="E1024" s="7"/>
      <c r="F1024" s="7"/>
    </row>
    <row r="1025" spans="1:6" x14ac:dyDescent="0.2">
      <c r="A1025" s="28"/>
      <c r="B1025" s="7"/>
      <c r="C1025" s="7"/>
      <c r="D1025" s="7"/>
      <c r="E1025" s="7"/>
      <c r="F1025" s="7"/>
    </row>
    <row r="1026" spans="1:6" x14ac:dyDescent="0.2">
      <c r="A1026" s="28"/>
      <c r="B1026" s="7"/>
      <c r="C1026" s="7"/>
      <c r="D1026" s="7"/>
      <c r="E1026" s="7"/>
      <c r="F1026" s="7"/>
    </row>
    <row r="1027" spans="1:6" x14ac:dyDescent="0.2">
      <c r="A1027" s="28"/>
      <c r="B1027" s="7"/>
      <c r="C1027" s="7"/>
      <c r="D1027" s="7"/>
      <c r="E1027" s="7"/>
      <c r="F1027" s="7"/>
    </row>
    <row r="1028" spans="1:6" x14ac:dyDescent="0.2">
      <c r="A1028" s="28"/>
      <c r="B1028" s="7"/>
      <c r="C1028" s="7"/>
      <c r="D1028" s="7"/>
      <c r="E1028" s="7"/>
      <c r="F1028" s="7"/>
    </row>
    <row r="1029" spans="1:6" x14ac:dyDescent="0.2">
      <c r="A1029" s="28"/>
      <c r="B1029" s="7"/>
      <c r="C1029" s="7"/>
      <c r="D1029" s="7"/>
      <c r="E1029" s="7"/>
      <c r="F1029" s="7"/>
    </row>
    <row r="1030" spans="1:6" x14ac:dyDescent="0.2">
      <c r="A1030" s="28"/>
      <c r="B1030" s="7"/>
      <c r="C1030" s="7"/>
      <c r="D1030" s="7"/>
      <c r="E1030" s="7"/>
      <c r="F1030" s="7"/>
    </row>
    <row r="1031" spans="1:6" x14ac:dyDescent="0.2">
      <c r="A1031" s="28"/>
      <c r="B1031" s="7"/>
      <c r="C1031" s="7"/>
      <c r="D1031" s="7"/>
    </row>
    <row r="1032" spans="1:6" x14ac:dyDescent="0.2">
      <c r="A1032" s="28"/>
      <c r="B1032" s="7"/>
      <c r="C1032" s="7"/>
      <c r="D1032" s="7"/>
    </row>
  </sheetData>
  <autoFilter ref="A11:I952">
    <filterColumn colId="6" showButton="0"/>
    <filterColumn colId="7" showButton="0"/>
  </autoFilter>
  <mergeCells count="17">
    <mergeCell ref="A7:F7"/>
    <mergeCell ref="A1:I1"/>
    <mergeCell ref="A2:I2"/>
    <mergeCell ref="A3:I3"/>
    <mergeCell ref="A4:I4"/>
    <mergeCell ref="A5:I5"/>
    <mergeCell ref="A954:E954"/>
    <mergeCell ref="A952:F952"/>
    <mergeCell ref="G11:I11"/>
    <mergeCell ref="A10:I10"/>
    <mergeCell ref="A8:I8"/>
    <mergeCell ref="A11:A12"/>
    <mergeCell ref="B11:B12"/>
    <mergeCell ref="C11:C12"/>
    <mergeCell ref="D11:D12"/>
    <mergeCell ref="E11:E12"/>
    <mergeCell ref="F11:F12"/>
  </mergeCells>
  <phoneticPr fontId="2" type="noConversion"/>
  <pageMargins left="0.59055118110236227" right="0.39370078740157483" top="0.39370078740157483" bottom="0.39370078740157483" header="0" footer="0"/>
  <pageSetup paperSize="9" scale="78" orientation="landscape" useFirstPageNumber="1" r:id="rId1"/>
  <headerFooter alignWithMargins="0">
    <oddFooter>&amp;C&amp;P</oddFooter>
  </headerFooter>
  <rowBreaks count="1" manualBreakCount="1">
    <brk id="835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indexed="12"/>
  </sheetPr>
  <dimension ref="A1:H905"/>
  <sheetViews>
    <sheetView view="pageBreakPreview" zoomScale="130" zoomScaleNormal="130" zoomScaleSheetLayoutView="130" workbookViewId="0">
      <selection activeCell="A21" sqref="A21"/>
    </sheetView>
  </sheetViews>
  <sheetFormatPr defaultRowHeight="12.75" x14ac:dyDescent="0.2"/>
  <cols>
    <col min="1" max="1" width="88.42578125" style="2" customWidth="1"/>
    <col min="2" max="3" width="7.5703125" style="18" customWidth="1"/>
    <col min="4" max="4" width="13.42578125" style="18" customWidth="1"/>
    <col min="5" max="5" width="9.42578125" style="18" customWidth="1"/>
    <col min="6" max="8" width="14" style="25" customWidth="1"/>
  </cols>
  <sheetData>
    <row r="1" spans="1:8" ht="15" x14ac:dyDescent="0.25">
      <c r="A1" s="300" t="s">
        <v>529</v>
      </c>
      <c r="B1" s="300"/>
      <c r="C1" s="300"/>
      <c r="D1" s="300"/>
      <c r="E1" s="300"/>
      <c r="F1" s="300"/>
      <c r="G1" s="300"/>
      <c r="H1" s="300"/>
    </row>
    <row r="2" spans="1:8" ht="15" x14ac:dyDescent="0.25">
      <c r="A2" s="300" t="s">
        <v>544</v>
      </c>
      <c r="B2" s="300"/>
      <c r="C2" s="300"/>
      <c r="D2" s="300"/>
      <c r="E2" s="300"/>
      <c r="F2" s="300"/>
      <c r="G2" s="300"/>
      <c r="H2" s="300"/>
    </row>
    <row r="3" spans="1:8" ht="15" x14ac:dyDescent="0.25">
      <c r="A3" s="300" t="s">
        <v>554</v>
      </c>
      <c r="B3" s="300"/>
      <c r="C3" s="300"/>
      <c r="D3" s="300"/>
      <c r="E3" s="300"/>
      <c r="F3" s="300"/>
      <c r="G3" s="300"/>
      <c r="H3" s="300"/>
    </row>
    <row r="4" spans="1:8" ht="15" x14ac:dyDescent="0.25">
      <c r="A4" s="300" t="s">
        <v>99</v>
      </c>
      <c r="B4" s="300"/>
      <c r="C4" s="300"/>
      <c r="D4" s="300"/>
      <c r="E4" s="300"/>
      <c r="F4" s="300"/>
      <c r="G4" s="300"/>
      <c r="H4" s="300"/>
    </row>
    <row r="5" spans="1:8" ht="15" x14ac:dyDescent="0.25">
      <c r="A5" s="300" t="s">
        <v>555</v>
      </c>
      <c r="B5" s="300"/>
      <c r="C5" s="300"/>
      <c r="D5" s="300"/>
      <c r="E5" s="300"/>
      <c r="F5" s="300"/>
      <c r="G5" s="300"/>
      <c r="H5" s="300"/>
    </row>
    <row r="6" spans="1:8" x14ac:dyDescent="0.2">
      <c r="A6" s="45"/>
      <c r="B6" s="41"/>
      <c r="C6" s="41"/>
      <c r="D6" s="41"/>
      <c r="E6" s="41"/>
      <c r="F6" s="42"/>
      <c r="G6" s="42"/>
      <c r="H6" s="42"/>
    </row>
    <row r="7" spans="1:8" ht="15.75" x14ac:dyDescent="0.25">
      <c r="A7" s="43"/>
      <c r="B7" s="43"/>
      <c r="C7" s="43"/>
      <c r="D7" s="43"/>
      <c r="E7" s="43"/>
    </row>
    <row r="8" spans="1:8" ht="60" customHeight="1" x14ac:dyDescent="0.2">
      <c r="A8" s="322" t="s">
        <v>836</v>
      </c>
      <c r="B8" s="322"/>
      <c r="C8" s="322"/>
      <c r="D8" s="322"/>
      <c r="E8" s="322"/>
      <c r="F8" s="322"/>
      <c r="G8" s="322"/>
      <c r="H8" s="322"/>
    </row>
    <row r="9" spans="1:8" ht="8.25" customHeight="1" x14ac:dyDescent="0.2">
      <c r="A9" s="44"/>
      <c r="B9" s="44"/>
      <c r="C9" s="44"/>
      <c r="D9" s="44"/>
      <c r="E9" s="44"/>
    </row>
    <row r="10" spans="1:8" x14ac:dyDescent="0.2">
      <c r="A10" s="321" t="s">
        <v>417</v>
      </c>
      <c r="B10" s="321"/>
      <c r="C10" s="321"/>
      <c r="D10" s="321"/>
      <c r="E10" s="321"/>
      <c r="F10" s="321"/>
      <c r="G10" s="321"/>
      <c r="H10" s="321"/>
    </row>
    <row r="11" spans="1:8" ht="24.75" customHeight="1" x14ac:dyDescent="0.2">
      <c r="A11" s="319" t="s">
        <v>100</v>
      </c>
      <c r="B11" s="319" t="s">
        <v>33</v>
      </c>
      <c r="C11" s="319" t="s">
        <v>32</v>
      </c>
      <c r="D11" s="319" t="s">
        <v>101</v>
      </c>
      <c r="E11" s="319" t="s">
        <v>361</v>
      </c>
      <c r="F11" s="312" t="s">
        <v>141</v>
      </c>
      <c r="G11" s="313"/>
      <c r="H11" s="314"/>
    </row>
    <row r="12" spans="1:8" ht="15" customHeight="1" x14ac:dyDescent="0.2">
      <c r="A12" s="320"/>
      <c r="B12" s="320"/>
      <c r="C12" s="320"/>
      <c r="D12" s="320"/>
      <c r="E12" s="320"/>
      <c r="F12" s="31" t="s">
        <v>533</v>
      </c>
      <c r="G12" s="31" t="s">
        <v>534</v>
      </c>
      <c r="H12" s="31" t="s">
        <v>534</v>
      </c>
    </row>
    <row r="13" spans="1:8" ht="15" customHeight="1" x14ac:dyDescent="0.2">
      <c r="A13" s="195"/>
      <c r="B13" s="195"/>
      <c r="C13" s="195"/>
      <c r="D13" s="195"/>
      <c r="E13" s="195"/>
      <c r="F13" s="31"/>
      <c r="G13" s="31"/>
      <c r="H13" s="31"/>
    </row>
    <row r="14" spans="1:8" ht="15.75" x14ac:dyDescent="0.2">
      <c r="A14" s="33" t="s">
        <v>103</v>
      </c>
      <c r="B14" s="19"/>
      <c r="C14" s="19"/>
      <c r="D14" s="19"/>
      <c r="E14" s="19"/>
      <c r="F14" s="36">
        <f>F15+F161+F176+F285+F483+F607+F679+F713+F737+F743+F749</f>
        <v>5143206.265180001</v>
      </c>
      <c r="G14" s="36">
        <f t="shared" ref="G14:H14" si="0">G15+G161+G176+G285+G483+G607+G679+G713+G737+G743+G749</f>
        <v>4159992.7</v>
      </c>
      <c r="H14" s="36">
        <f t="shared" si="0"/>
        <v>4106674.9</v>
      </c>
    </row>
    <row r="15" spans="1:8" s="136" customFormat="1" x14ac:dyDescent="0.2">
      <c r="A15" s="65" t="s">
        <v>104</v>
      </c>
      <c r="B15" s="66" t="s">
        <v>69</v>
      </c>
      <c r="C15" s="66" t="s">
        <v>70</v>
      </c>
      <c r="D15" s="75"/>
      <c r="E15" s="75"/>
      <c r="F15" s="67">
        <f>F16+F23+F34+F51+F57+F78+F84</f>
        <v>312217.5</v>
      </c>
      <c r="G15" s="67">
        <f t="shared" ref="G15:H15" si="1">G16+G23+G34+G51+G57+G78+G84</f>
        <v>308586.5</v>
      </c>
      <c r="H15" s="67">
        <f t="shared" si="1"/>
        <v>304473</v>
      </c>
    </row>
    <row r="16" spans="1:8" s="136" customFormat="1" ht="24" x14ac:dyDescent="0.2">
      <c r="A16" s="65" t="s">
        <v>413</v>
      </c>
      <c r="B16" s="66" t="s">
        <v>69</v>
      </c>
      <c r="C16" s="66" t="s">
        <v>438</v>
      </c>
      <c r="D16" s="66"/>
      <c r="E16" s="66"/>
      <c r="F16" s="67">
        <f t="shared" ref="F16:H21" si="2">F17</f>
        <v>2282</v>
      </c>
      <c r="G16" s="67">
        <f t="shared" si="2"/>
        <v>2282</v>
      </c>
      <c r="H16" s="67">
        <f t="shared" si="2"/>
        <v>2282</v>
      </c>
    </row>
    <row r="17" spans="1:8" s="136" customFormat="1" x14ac:dyDescent="0.2">
      <c r="A17" s="79" t="s">
        <v>34</v>
      </c>
      <c r="B17" s="80" t="s">
        <v>69</v>
      </c>
      <c r="C17" s="80" t="s">
        <v>438</v>
      </c>
      <c r="D17" s="80" t="s">
        <v>196</v>
      </c>
      <c r="E17" s="80"/>
      <c r="F17" s="81">
        <f t="shared" si="2"/>
        <v>2282</v>
      </c>
      <c r="G17" s="81">
        <f t="shared" si="2"/>
        <v>2282</v>
      </c>
      <c r="H17" s="81">
        <f t="shared" si="2"/>
        <v>2282</v>
      </c>
    </row>
    <row r="18" spans="1:8" s="136" customFormat="1" x14ac:dyDescent="0.2">
      <c r="A18" s="65" t="s">
        <v>98</v>
      </c>
      <c r="B18" s="66" t="s">
        <v>69</v>
      </c>
      <c r="C18" s="66" t="s">
        <v>438</v>
      </c>
      <c r="D18" s="66" t="s">
        <v>197</v>
      </c>
      <c r="E18" s="66"/>
      <c r="F18" s="67">
        <f t="shared" si="2"/>
        <v>2282</v>
      </c>
      <c r="G18" s="67">
        <f t="shared" si="2"/>
        <v>2282</v>
      </c>
      <c r="H18" s="67">
        <f t="shared" si="2"/>
        <v>2282</v>
      </c>
    </row>
    <row r="19" spans="1:8" s="136" customFormat="1" x14ac:dyDescent="0.2">
      <c r="A19" s="96" t="s">
        <v>281</v>
      </c>
      <c r="B19" s="92" t="s">
        <v>69</v>
      </c>
      <c r="C19" s="92" t="s">
        <v>438</v>
      </c>
      <c r="D19" s="92" t="s">
        <v>198</v>
      </c>
      <c r="E19" s="75"/>
      <c r="F19" s="97">
        <f t="shared" si="2"/>
        <v>2282</v>
      </c>
      <c r="G19" s="97">
        <f t="shared" si="2"/>
        <v>2282</v>
      </c>
      <c r="H19" s="97">
        <f t="shared" si="2"/>
        <v>2282</v>
      </c>
    </row>
    <row r="20" spans="1:8" s="136" customFormat="1" x14ac:dyDescent="0.2">
      <c r="A20" s="127" t="s">
        <v>30</v>
      </c>
      <c r="B20" s="128" t="s">
        <v>69</v>
      </c>
      <c r="C20" s="128" t="s">
        <v>438</v>
      </c>
      <c r="D20" s="128" t="s">
        <v>199</v>
      </c>
      <c r="E20" s="129"/>
      <c r="F20" s="67">
        <f t="shared" si="2"/>
        <v>2282</v>
      </c>
      <c r="G20" s="67">
        <f t="shared" si="2"/>
        <v>2282</v>
      </c>
      <c r="H20" s="67">
        <f t="shared" si="2"/>
        <v>2282</v>
      </c>
    </row>
    <row r="21" spans="1:8" s="136" customFormat="1" ht="24" x14ac:dyDescent="0.2">
      <c r="A21" s="74" t="s">
        <v>72</v>
      </c>
      <c r="B21" s="75" t="s">
        <v>69</v>
      </c>
      <c r="C21" s="75" t="s">
        <v>438</v>
      </c>
      <c r="D21" s="75" t="s">
        <v>200</v>
      </c>
      <c r="E21" s="75" t="s">
        <v>73</v>
      </c>
      <c r="F21" s="76">
        <f>F22</f>
        <v>2282</v>
      </c>
      <c r="G21" s="76">
        <f t="shared" si="2"/>
        <v>2282</v>
      </c>
      <c r="H21" s="76">
        <f t="shared" si="2"/>
        <v>2282</v>
      </c>
    </row>
    <row r="22" spans="1:8" s="136" customFormat="1" x14ac:dyDescent="0.2">
      <c r="A22" s="74" t="s">
        <v>74</v>
      </c>
      <c r="B22" s="75" t="s">
        <v>69</v>
      </c>
      <c r="C22" s="75" t="s">
        <v>438</v>
      </c>
      <c r="D22" s="75" t="s">
        <v>200</v>
      </c>
      <c r="E22" s="75" t="s">
        <v>75</v>
      </c>
      <c r="F22" s="76">
        <v>2282</v>
      </c>
      <c r="G22" s="76">
        <v>2282</v>
      </c>
      <c r="H22" s="76">
        <v>2282</v>
      </c>
    </row>
    <row r="23" spans="1:8" s="136" customFormat="1" ht="24" x14ac:dyDescent="0.2">
      <c r="A23" s="65" t="s">
        <v>282</v>
      </c>
      <c r="B23" s="66" t="s">
        <v>69</v>
      </c>
      <c r="C23" s="66" t="s">
        <v>430</v>
      </c>
      <c r="D23" s="66"/>
      <c r="E23" s="66"/>
      <c r="F23" s="67">
        <f t="shared" ref="F23:H24" si="3">F24</f>
        <v>27548</v>
      </c>
      <c r="G23" s="67">
        <f t="shared" si="3"/>
        <v>27548</v>
      </c>
      <c r="H23" s="67">
        <f t="shared" si="3"/>
        <v>27548</v>
      </c>
    </row>
    <row r="24" spans="1:8" s="136" customFormat="1" ht="13.5" x14ac:dyDescent="0.2">
      <c r="A24" s="79" t="s">
        <v>29</v>
      </c>
      <c r="B24" s="80" t="s">
        <v>69</v>
      </c>
      <c r="C24" s="80" t="s">
        <v>430</v>
      </c>
      <c r="D24" s="104" t="s">
        <v>201</v>
      </c>
      <c r="E24" s="100"/>
      <c r="F24" s="81">
        <f>F25</f>
        <v>27548</v>
      </c>
      <c r="G24" s="81">
        <f t="shared" si="3"/>
        <v>27548</v>
      </c>
      <c r="H24" s="81">
        <f t="shared" si="3"/>
        <v>27548</v>
      </c>
    </row>
    <row r="25" spans="1:8" s="136" customFormat="1" x14ac:dyDescent="0.2">
      <c r="A25" s="65" t="s">
        <v>98</v>
      </c>
      <c r="B25" s="66" t="s">
        <v>69</v>
      </c>
      <c r="C25" s="66" t="s">
        <v>430</v>
      </c>
      <c r="D25" s="130" t="s">
        <v>122</v>
      </c>
      <c r="E25" s="103"/>
      <c r="F25" s="67">
        <f>F26+F29</f>
        <v>27548</v>
      </c>
      <c r="G25" s="67">
        <f>G26+G29</f>
        <v>27548</v>
      </c>
      <c r="H25" s="67">
        <f>H26+H29</f>
        <v>27548</v>
      </c>
    </row>
    <row r="26" spans="1:8" s="136" customFormat="1" x14ac:dyDescent="0.2">
      <c r="A26" s="127" t="s">
        <v>30</v>
      </c>
      <c r="B26" s="128" t="s">
        <v>69</v>
      </c>
      <c r="C26" s="128" t="s">
        <v>430</v>
      </c>
      <c r="D26" s="128" t="s">
        <v>205</v>
      </c>
      <c r="E26" s="129"/>
      <c r="F26" s="67">
        <f t="shared" ref="F26:H27" si="4">F27</f>
        <v>23155</v>
      </c>
      <c r="G26" s="67">
        <f t="shared" si="4"/>
        <v>23155</v>
      </c>
      <c r="H26" s="67">
        <f t="shared" si="4"/>
        <v>23155</v>
      </c>
    </row>
    <row r="27" spans="1:8" s="136" customFormat="1" ht="24" x14ac:dyDescent="0.2">
      <c r="A27" s="74" t="s">
        <v>72</v>
      </c>
      <c r="B27" s="75" t="s">
        <v>69</v>
      </c>
      <c r="C27" s="75" t="s">
        <v>430</v>
      </c>
      <c r="D27" s="75" t="s">
        <v>205</v>
      </c>
      <c r="E27" s="75" t="s">
        <v>73</v>
      </c>
      <c r="F27" s="76">
        <f t="shared" si="4"/>
        <v>23155</v>
      </c>
      <c r="G27" s="76">
        <f t="shared" si="4"/>
        <v>23155</v>
      </c>
      <c r="H27" s="76">
        <f t="shared" si="4"/>
        <v>23155</v>
      </c>
    </row>
    <row r="28" spans="1:8" s="136" customFormat="1" x14ac:dyDescent="0.2">
      <c r="A28" s="74" t="s">
        <v>74</v>
      </c>
      <c r="B28" s="75" t="s">
        <v>69</v>
      </c>
      <c r="C28" s="75" t="s">
        <v>430</v>
      </c>
      <c r="D28" s="75" t="s">
        <v>205</v>
      </c>
      <c r="E28" s="75" t="s">
        <v>75</v>
      </c>
      <c r="F28" s="76">
        <f>16647+100+100+750+5558</f>
        <v>23155</v>
      </c>
      <c r="G28" s="76">
        <f>16647+100+100+750+5558</f>
        <v>23155</v>
      </c>
      <c r="H28" s="76">
        <f>16647+100+100+750+5558</f>
        <v>23155</v>
      </c>
    </row>
    <row r="29" spans="1:8" s="136" customFormat="1" x14ac:dyDescent="0.2">
      <c r="A29" s="65" t="s">
        <v>126</v>
      </c>
      <c r="B29" s="66" t="s">
        <v>69</v>
      </c>
      <c r="C29" s="66" t="s">
        <v>430</v>
      </c>
      <c r="D29" s="66" t="s">
        <v>206</v>
      </c>
      <c r="E29" s="75"/>
      <c r="F29" s="67">
        <f>F30+F32</f>
        <v>4393</v>
      </c>
      <c r="G29" s="67">
        <f>G30+G32</f>
        <v>4393</v>
      </c>
      <c r="H29" s="67">
        <f>H30+H32</f>
        <v>4393</v>
      </c>
    </row>
    <row r="30" spans="1:8" s="136" customFormat="1" x14ac:dyDescent="0.2">
      <c r="A30" s="74" t="s">
        <v>495</v>
      </c>
      <c r="B30" s="75" t="s">
        <v>69</v>
      </c>
      <c r="C30" s="75" t="s">
        <v>430</v>
      </c>
      <c r="D30" s="75" t="s">
        <v>206</v>
      </c>
      <c r="E30" s="75" t="s">
        <v>77</v>
      </c>
      <c r="F30" s="76">
        <f>F31</f>
        <v>3873</v>
      </c>
      <c r="G30" s="76">
        <f>G31</f>
        <v>3873</v>
      </c>
      <c r="H30" s="76">
        <f>H31</f>
        <v>3873</v>
      </c>
    </row>
    <row r="31" spans="1:8" s="136" customFormat="1" x14ac:dyDescent="0.2">
      <c r="A31" s="74" t="s">
        <v>78</v>
      </c>
      <c r="B31" s="75" t="s">
        <v>69</v>
      </c>
      <c r="C31" s="75" t="s">
        <v>430</v>
      </c>
      <c r="D31" s="75" t="s">
        <v>206</v>
      </c>
      <c r="E31" s="75" t="s">
        <v>79</v>
      </c>
      <c r="F31" s="76">
        <v>3873</v>
      </c>
      <c r="G31" s="76">
        <v>3873</v>
      </c>
      <c r="H31" s="76">
        <v>3873</v>
      </c>
    </row>
    <row r="32" spans="1:8" s="136" customFormat="1" x14ac:dyDescent="0.2">
      <c r="A32" s="74" t="s">
        <v>80</v>
      </c>
      <c r="B32" s="75" t="s">
        <v>69</v>
      </c>
      <c r="C32" s="75" t="s">
        <v>430</v>
      </c>
      <c r="D32" s="75" t="s">
        <v>206</v>
      </c>
      <c r="E32" s="75" t="s">
        <v>81</v>
      </c>
      <c r="F32" s="76">
        <f>F33</f>
        <v>520</v>
      </c>
      <c r="G32" s="76">
        <f>G33</f>
        <v>520</v>
      </c>
      <c r="H32" s="76">
        <f>H33</f>
        <v>520</v>
      </c>
    </row>
    <row r="33" spans="1:8" s="136" customFormat="1" x14ac:dyDescent="0.2">
      <c r="A33" s="74" t="s">
        <v>453</v>
      </c>
      <c r="B33" s="75" t="s">
        <v>69</v>
      </c>
      <c r="C33" s="75" t="s">
        <v>430</v>
      </c>
      <c r="D33" s="75" t="s">
        <v>206</v>
      </c>
      <c r="E33" s="75" t="s">
        <v>82</v>
      </c>
      <c r="F33" s="76">
        <v>520</v>
      </c>
      <c r="G33" s="76">
        <v>520</v>
      </c>
      <c r="H33" s="76">
        <v>520</v>
      </c>
    </row>
    <row r="34" spans="1:8" s="136" customFormat="1" ht="24" x14ac:dyDescent="0.2">
      <c r="A34" s="65" t="s">
        <v>283</v>
      </c>
      <c r="B34" s="66" t="s">
        <v>69</v>
      </c>
      <c r="C34" s="66" t="s">
        <v>71</v>
      </c>
      <c r="D34" s="66"/>
      <c r="E34" s="66"/>
      <c r="F34" s="67">
        <f>F35+F41</f>
        <v>142310.19999999998</v>
      </c>
      <c r="G34" s="67">
        <f t="shared" ref="G34:H34" si="5">G35+G41</f>
        <v>142310.19999999998</v>
      </c>
      <c r="H34" s="67">
        <f t="shared" si="5"/>
        <v>142310.19999999998</v>
      </c>
    </row>
    <row r="35" spans="1:8" s="136" customFormat="1" x14ac:dyDescent="0.2">
      <c r="A35" s="98" t="s">
        <v>67</v>
      </c>
      <c r="B35" s="80" t="s">
        <v>69</v>
      </c>
      <c r="C35" s="80" t="s">
        <v>71</v>
      </c>
      <c r="D35" s="80" t="s">
        <v>187</v>
      </c>
      <c r="E35" s="80"/>
      <c r="F35" s="81">
        <f>F36</f>
        <v>1850</v>
      </c>
      <c r="G35" s="81">
        <f t="shared" ref="G35:H39" si="6">G36</f>
        <v>1850</v>
      </c>
      <c r="H35" s="81">
        <f t="shared" si="6"/>
        <v>1850</v>
      </c>
    </row>
    <row r="36" spans="1:8" s="136" customFormat="1" x14ac:dyDescent="0.2">
      <c r="A36" s="82" t="s">
        <v>275</v>
      </c>
      <c r="B36" s="66" t="s">
        <v>69</v>
      </c>
      <c r="C36" s="66" t="s">
        <v>71</v>
      </c>
      <c r="D36" s="66" t="s">
        <v>188</v>
      </c>
      <c r="E36" s="66"/>
      <c r="F36" s="67">
        <f>F37</f>
        <v>1850</v>
      </c>
      <c r="G36" s="67">
        <f t="shared" si="6"/>
        <v>1850</v>
      </c>
      <c r="H36" s="67">
        <f t="shared" si="6"/>
        <v>1850</v>
      </c>
    </row>
    <row r="37" spans="1:8" s="136" customFormat="1" x14ac:dyDescent="0.2">
      <c r="A37" s="79" t="s">
        <v>284</v>
      </c>
      <c r="B37" s="80" t="s">
        <v>69</v>
      </c>
      <c r="C37" s="80" t="s">
        <v>71</v>
      </c>
      <c r="D37" s="80" t="s">
        <v>188</v>
      </c>
      <c r="E37" s="92"/>
      <c r="F37" s="81">
        <f>F38</f>
        <v>1850</v>
      </c>
      <c r="G37" s="81">
        <f t="shared" si="6"/>
        <v>1850</v>
      </c>
      <c r="H37" s="81">
        <f t="shared" si="6"/>
        <v>1850</v>
      </c>
    </row>
    <row r="38" spans="1:8" s="136" customFormat="1" x14ac:dyDescent="0.2">
      <c r="A38" s="82" t="s">
        <v>274</v>
      </c>
      <c r="B38" s="66" t="s">
        <v>69</v>
      </c>
      <c r="C38" s="66" t="s">
        <v>71</v>
      </c>
      <c r="D38" s="66" t="s">
        <v>189</v>
      </c>
      <c r="E38" s="66"/>
      <c r="F38" s="67">
        <f>F39</f>
        <v>1850</v>
      </c>
      <c r="G38" s="67">
        <f t="shared" si="6"/>
        <v>1850</v>
      </c>
      <c r="H38" s="67">
        <f t="shared" si="6"/>
        <v>1850</v>
      </c>
    </row>
    <row r="39" spans="1:8" s="136" customFormat="1" ht="24" x14ac:dyDescent="0.2">
      <c r="A39" s="74" t="s">
        <v>72</v>
      </c>
      <c r="B39" s="75" t="s">
        <v>69</v>
      </c>
      <c r="C39" s="75" t="s">
        <v>71</v>
      </c>
      <c r="D39" s="75" t="s">
        <v>189</v>
      </c>
      <c r="E39" s="75" t="s">
        <v>73</v>
      </c>
      <c r="F39" s="76">
        <f>F40</f>
        <v>1850</v>
      </c>
      <c r="G39" s="76">
        <f>G40</f>
        <v>1850</v>
      </c>
      <c r="H39" s="76">
        <f t="shared" si="6"/>
        <v>1850</v>
      </c>
    </row>
    <row r="40" spans="1:8" s="136" customFormat="1" x14ac:dyDescent="0.2">
      <c r="A40" s="74" t="s">
        <v>74</v>
      </c>
      <c r="B40" s="75" t="s">
        <v>69</v>
      </c>
      <c r="C40" s="75" t="s">
        <v>71</v>
      </c>
      <c r="D40" s="75" t="s">
        <v>189</v>
      </c>
      <c r="E40" s="75" t="s">
        <v>75</v>
      </c>
      <c r="F40" s="76">
        <v>1850</v>
      </c>
      <c r="G40" s="76">
        <v>1850</v>
      </c>
      <c r="H40" s="76">
        <v>1850</v>
      </c>
    </row>
    <row r="41" spans="1:8" s="136" customFormat="1" x14ac:dyDescent="0.2">
      <c r="A41" s="98" t="s">
        <v>67</v>
      </c>
      <c r="B41" s="80" t="s">
        <v>69</v>
      </c>
      <c r="C41" s="80" t="s">
        <v>71</v>
      </c>
      <c r="D41" s="80" t="s">
        <v>190</v>
      </c>
      <c r="E41" s="80"/>
      <c r="F41" s="81">
        <f>F42</f>
        <v>140460.19999999998</v>
      </c>
      <c r="G41" s="81">
        <f t="shared" ref="G41:H41" si="7">G42</f>
        <v>140460.19999999998</v>
      </c>
      <c r="H41" s="81">
        <f t="shared" si="7"/>
        <v>140460.19999999998</v>
      </c>
    </row>
    <row r="42" spans="1:8" s="136" customFormat="1" x14ac:dyDescent="0.2">
      <c r="A42" s="82" t="s">
        <v>275</v>
      </c>
      <c r="B42" s="66" t="s">
        <v>69</v>
      </c>
      <c r="C42" s="66" t="s">
        <v>71</v>
      </c>
      <c r="D42" s="66" t="s">
        <v>191</v>
      </c>
      <c r="E42" s="80"/>
      <c r="F42" s="67">
        <f>F43+F46</f>
        <v>140460.19999999998</v>
      </c>
      <c r="G42" s="67">
        <f t="shared" ref="G42:H42" si="8">G43+G46</f>
        <v>140460.19999999998</v>
      </c>
      <c r="H42" s="67">
        <f t="shared" si="8"/>
        <v>140460.19999999998</v>
      </c>
    </row>
    <row r="43" spans="1:8" s="136" customFormat="1" x14ac:dyDescent="0.2">
      <c r="A43" s="82" t="s">
        <v>26</v>
      </c>
      <c r="B43" s="66" t="s">
        <v>69</v>
      </c>
      <c r="C43" s="66" t="s">
        <v>71</v>
      </c>
      <c r="D43" s="66" t="s">
        <v>192</v>
      </c>
      <c r="E43" s="66"/>
      <c r="F43" s="67">
        <f>F44</f>
        <v>116380.4</v>
      </c>
      <c r="G43" s="67">
        <f t="shared" ref="G43:H44" si="9">G44</f>
        <v>116380.4</v>
      </c>
      <c r="H43" s="67">
        <f t="shared" si="9"/>
        <v>116380.4</v>
      </c>
    </row>
    <row r="44" spans="1:8" s="136" customFormat="1" ht="24" x14ac:dyDescent="0.2">
      <c r="A44" s="74" t="s">
        <v>72</v>
      </c>
      <c r="B44" s="75" t="s">
        <v>69</v>
      </c>
      <c r="C44" s="75" t="s">
        <v>71</v>
      </c>
      <c r="D44" s="75" t="s">
        <v>192</v>
      </c>
      <c r="E44" s="75" t="s">
        <v>73</v>
      </c>
      <c r="F44" s="76">
        <f>F45</f>
        <v>116380.4</v>
      </c>
      <c r="G44" s="76">
        <f t="shared" si="9"/>
        <v>116380.4</v>
      </c>
      <c r="H44" s="76">
        <f t="shared" si="9"/>
        <v>116380.4</v>
      </c>
    </row>
    <row r="45" spans="1:8" s="136" customFormat="1" x14ac:dyDescent="0.2">
      <c r="A45" s="74" t="s">
        <v>74</v>
      </c>
      <c r="B45" s="75" t="s">
        <v>69</v>
      </c>
      <c r="C45" s="75" t="s">
        <v>71</v>
      </c>
      <c r="D45" s="75" t="s">
        <v>192</v>
      </c>
      <c r="E45" s="75" t="s">
        <v>75</v>
      </c>
      <c r="F45" s="76">
        <f>70691+7749.4+7568.8+8481.2+8860+13030</f>
        <v>116380.4</v>
      </c>
      <c r="G45" s="76">
        <v>116380.4</v>
      </c>
      <c r="H45" s="76">
        <v>116380.4</v>
      </c>
    </row>
    <row r="46" spans="1:8" s="136" customFormat="1" x14ac:dyDescent="0.2">
      <c r="A46" s="65" t="s">
        <v>76</v>
      </c>
      <c r="B46" s="66" t="s">
        <v>69</v>
      </c>
      <c r="C46" s="66" t="s">
        <v>71</v>
      </c>
      <c r="D46" s="66" t="s">
        <v>193</v>
      </c>
      <c r="E46" s="66"/>
      <c r="F46" s="67">
        <f>F47+F49</f>
        <v>24079.8</v>
      </c>
      <c r="G46" s="67">
        <f t="shared" ref="G46:H46" si="10">G47+G49</f>
        <v>24079.8</v>
      </c>
      <c r="H46" s="67">
        <f t="shared" si="10"/>
        <v>24079.8</v>
      </c>
    </row>
    <row r="47" spans="1:8" s="136" customFormat="1" x14ac:dyDescent="0.2">
      <c r="A47" s="74" t="s">
        <v>495</v>
      </c>
      <c r="B47" s="75" t="s">
        <v>69</v>
      </c>
      <c r="C47" s="75" t="s">
        <v>71</v>
      </c>
      <c r="D47" s="75" t="s">
        <v>193</v>
      </c>
      <c r="E47" s="75" t="s">
        <v>77</v>
      </c>
      <c r="F47" s="76">
        <f>F48</f>
        <v>23244.799999999999</v>
      </c>
      <c r="G47" s="76">
        <f t="shared" ref="G47:H47" si="11">G48</f>
        <v>23244.799999999999</v>
      </c>
      <c r="H47" s="76">
        <f t="shared" si="11"/>
        <v>23244.799999999999</v>
      </c>
    </row>
    <row r="48" spans="1:8" s="136" customFormat="1" x14ac:dyDescent="0.2">
      <c r="A48" s="74" t="s">
        <v>78</v>
      </c>
      <c r="B48" s="75" t="s">
        <v>69</v>
      </c>
      <c r="C48" s="75" t="s">
        <v>71</v>
      </c>
      <c r="D48" s="75" t="s">
        <v>193</v>
      </c>
      <c r="E48" s="75" t="s">
        <v>79</v>
      </c>
      <c r="F48" s="76">
        <f>17305+2148.8+1955+455+496+885</f>
        <v>23244.799999999999</v>
      </c>
      <c r="G48" s="76">
        <v>23244.799999999999</v>
      </c>
      <c r="H48" s="76">
        <v>23244.799999999999</v>
      </c>
    </row>
    <row r="49" spans="1:8" s="136" customFormat="1" x14ac:dyDescent="0.2">
      <c r="A49" s="74" t="s">
        <v>80</v>
      </c>
      <c r="B49" s="75" t="s">
        <v>69</v>
      </c>
      <c r="C49" s="75" t="s">
        <v>71</v>
      </c>
      <c r="D49" s="75" t="s">
        <v>193</v>
      </c>
      <c r="E49" s="75" t="s">
        <v>81</v>
      </c>
      <c r="F49" s="76">
        <f>F50</f>
        <v>835</v>
      </c>
      <c r="G49" s="76">
        <f t="shared" ref="G49:H49" si="12">G50</f>
        <v>835</v>
      </c>
      <c r="H49" s="76">
        <f t="shared" si="12"/>
        <v>835</v>
      </c>
    </row>
    <row r="50" spans="1:8" s="136" customFormat="1" x14ac:dyDescent="0.2">
      <c r="A50" s="74" t="s">
        <v>453</v>
      </c>
      <c r="B50" s="75" t="s">
        <v>69</v>
      </c>
      <c r="C50" s="75" t="s">
        <v>71</v>
      </c>
      <c r="D50" s="75" t="s">
        <v>193</v>
      </c>
      <c r="E50" s="75" t="s">
        <v>82</v>
      </c>
      <c r="F50" s="76">
        <f>640+27.5+145+5+12.5+5</f>
        <v>835</v>
      </c>
      <c r="G50" s="76">
        <v>835</v>
      </c>
      <c r="H50" s="76">
        <v>835</v>
      </c>
    </row>
    <row r="51" spans="1:8" s="136" customFormat="1" x14ac:dyDescent="0.2">
      <c r="A51" s="65" t="s">
        <v>400</v>
      </c>
      <c r="B51" s="66" t="s">
        <v>69</v>
      </c>
      <c r="C51" s="66" t="s">
        <v>381</v>
      </c>
      <c r="D51" s="66"/>
      <c r="E51" s="66"/>
      <c r="F51" s="87">
        <f t="shared" ref="F51:H55" si="13">F52</f>
        <v>182.7</v>
      </c>
      <c r="G51" s="87">
        <f t="shared" si="13"/>
        <v>995.3</v>
      </c>
      <c r="H51" s="87">
        <f t="shared" si="13"/>
        <v>75.8</v>
      </c>
    </row>
    <row r="52" spans="1:8" s="136" customFormat="1" x14ac:dyDescent="0.2">
      <c r="A52" s="98" t="s">
        <v>67</v>
      </c>
      <c r="B52" s="80" t="s">
        <v>69</v>
      </c>
      <c r="C52" s="80" t="s">
        <v>381</v>
      </c>
      <c r="D52" s="80" t="s">
        <v>190</v>
      </c>
      <c r="E52" s="75"/>
      <c r="F52" s="89">
        <f t="shared" si="13"/>
        <v>182.7</v>
      </c>
      <c r="G52" s="89">
        <f t="shared" si="13"/>
        <v>995.3</v>
      </c>
      <c r="H52" s="89">
        <f t="shared" si="13"/>
        <v>75.8</v>
      </c>
    </row>
    <row r="53" spans="1:8" s="136" customFormat="1" x14ac:dyDescent="0.2">
      <c r="A53" s="82" t="s">
        <v>275</v>
      </c>
      <c r="B53" s="66" t="s">
        <v>69</v>
      </c>
      <c r="C53" s="66" t="s">
        <v>381</v>
      </c>
      <c r="D53" s="66" t="s">
        <v>191</v>
      </c>
      <c r="E53" s="75"/>
      <c r="F53" s="87">
        <f t="shared" si="13"/>
        <v>182.7</v>
      </c>
      <c r="G53" s="87">
        <f t="shared" si="13"/>
        <v>995.3</v>
      </c>
      <c r="H53" s="87">
        <f t="shared" si="13"/>
        <v>75.8</v>
      </c>
    </row>
    <row r="54" spans="1:8" s="136" customFormat="1" ht="24" x14ac:dyDescent="0.2">
      <c r="A54" s="65" t="s">
        <v>403</v>
      </c>
      <c r="B54" s="66" t="s">
        <v>69</v>
      </c>
      <c r="C54" s="66" t="s">
        <v>381</v>
      </c>
      <c r="D54" s="66" t="s">
        <v>317</v>
      </c>
      <c r="E54" s="66"/>
      <c r="F54" s="87">
        <f t="shared" si="13"/>
        <v>182.7</v>
      </c>
      <c r="G54" s="87">
        <f t="shared" si="13"/>
        <v>995.3</v>
      </c>
      <c r="H54" s="87">
        <f t="shared" si="13"/>
        <v>75.8</v>
      </c>
    </row>
    <row r="55" spans="1:8" s="136" customFormat="1" x14ac:dyDescent="0.2">
      <c r="A55" s="74" t="s">
        <v>495</v>
      </c>
      <c r="B55" s="75" t="s">
        <v>69</v>
      </c>
      <c r="C55" s="75" t="s">
        <v>381</v>
      </c>
      <c r="D55" s="75" t="s">
        <v>317</v>
      </c>
      <c r="E55" s="75" t="s">
        <v>77</v>
      </c>
      <c r="F55" s="88">
        <f t="shared" si="13"/>
        <v>182.7</v>
      </c>
      <c r="G55" s="88">
        <f t="shared" si="13"/>
        <v>995.3</v>
      </c>
      <c r="H55" s="88">
        <f t="shared" si="13"/>
        <v>75.8</v>
      </c>
    </row>
    <row r="56" spans="1:8" s="136" customFormat="1" x14ac:dyDescent="0.2">
      <c r="A56" s="74" t="s">
        <v>78</v>
      </c>
      <c r="B56" s="75" t="s">
        <v>69</v>
      </c>
      <c r="C56" s="75" t="s">
        <v>381</v>
      </c>
      <c r="D56" s="75" t="s">
        <v>317</v>
      </c>
      <c r="E56" s="75" t="s">
        <v>79</v>
      </c>
      <c r="F56" s="88">
        <v>182.7</v>
      </c>
      <c r="G56" s="88">
        <v>995.3</v>
      </c>
      <c r="H56" s="88">
        <v>75.8</v>
      </c>
    </row>
    <row r="57" spans="1:8" s="136" customFormat="1" ht="24" x14ac:dyDescent="0.2">
      <c r="A57" s="65" t="s">
        <v>285</v>
      </c>
      <c r="B57" s="66" t="s">
        <v>69</v>
      </c>
      <c r="C57" s="66" t="s">
        <v>273</v>
      </c>
      <c r="D57" s="66"/>
      <c r="E57" s="66"/>
      <c r="F57" s="67">
        <f>F58+F68</f>
        <v>31835</v>
      </c>
      <c r="G57" s="67">
        <f t="shared" ref="G57:H57" si="14">G58+G68</f>
        <v>31835</v>
      </c>
      <c r="H57" s="67">
        <f t="shared" si="14"/>
        <v>31835</v>
      </c>
    </row>
    <row r="58" spans="1:8" s="136" customFormat="1" ht="24" x14ac:dyDescent="0.2">
      <c r="A58" s="98" t="s">
        <v>352</v>
      </c>
      <c r="B58" s="80" t="s">
        <v>69</v>
      </c>
      <c r="C58" s="80" t="s">
        <v>273</v>
      </c>
      <c r="D58" s="80" t="s">
        <v>208</v>
      </c>
      <c r="E58" s="92"/>
      <c r="F58" s="81">
        <f>F59</f>
        <v>15160</v>
      </c>
      <c r="G58" s="81">
        <f t="shared" ref="G58:H58" si="15">G59</f>
        <v>15160</v>
      </c>
      <c r="H58" s="81">
        <f t="shared" si="15"/>
        <v>15160</v>
      </c>
    </row>
    <row r="59" spans="1:8" s="136" customFormat="1" x14ac:dyDescent="0.2">
      <c r="A59" s="82" t="s">
        <v>275</v>
      </c>
      <c r="B59" s="66" t="s">
        <v>69</v>
      </c>
      <c r="C59" s="66" t="s">
        <v>273</v>
      </c>
      <c r="D59" s="66" t="s">
        <v>209</v>
      </c>
      <c r="E59" s="66"/>
      <c r="F59" s="67">
        <f>F60+F63</f>
        <v>15160</v>
      </c>
      <c r="G59" s="67">
        <f t="shared" ref="G59:H59" si="16">G60+G63</f>
        <v>15160</v>
      </c>
      <c r="H59" s="67">
        <f t="shared" si="16"/>
        <v>15160</v>
      </c>
    </row>
    <row r="60" spans="1:8" s="136" customFormat="1" ht="24" x14ac:dyDescent="0.2">
      <c r="A60" s="82" t="s">
        <v>37</v>
      </c>
      <c r="B60" s="66" t="s">
        <v>69</v>
      </c>
      <c r="C60" s="66" t="s">
        <v>273</v>
      </c>
      <c r="D60" s="66" t="s">
        <v>210</v>
      </c>
      <c r="E60" s="66"/>
      <c r="F60" s="67">
        <f>F61</f>
        <v>13090</v>
      </c>
      <c r="G60" s="67">
        <f t="shared" ref="G60:H61" si="17">G61</f>
        <v>13090</v>
      </c>
      <c r="H60" s="67">
        <f t="shared" si="17"/>
        <v>13090</v>
      </c>
    </row>
    <row r="61" spans="1:8" s="136" customFormat="1" ht="24" x14ac:dyDescent="0.2">
      <c r="A61" s="74" t="s">
        <v>72</v>
      </c>
      <c r="B61" s="75" t="s">
        <v>69</v>
      </c>
      <c r="C61" s="75" t="s">
        <v>273</v>
      </c>
      <c r="D61" s="75" t="s">
        <v>210</v>
      </c>
      <c r="E61" s="75" t="s">
        <v>73</v>
      </c>
      <c r="F61" s="76">
        <f>F62</f>
        <v>13090</v>
      </c>
      <c r="G61" s="76">
        <f t="shared" si="17"/>
        <v>13090</v>
      </c>
      <c r="H61" s="76">
        <f t="shared" si="17"/>
        <v>13090</v>
      </c>
    </row>
    <row r="62" spans="1:8" s="136" customFormat="1" x14ac:dyDescent="0.2">
      <c r="A62" s="74" t="s">
        <v>74</v>
      </c>
      <c r="B62" s="75" t="s">
        <v>69</v>
      </c>
      <c r="C62" s="75" t="s">
        <v>273</v>
      </c>
      <c r="D62" s="75" t="s">
        <v>210</v>
      </c>
      <c r="E62" s="75" t="s">
        <v>75</v>
      </c>
      <c r="F62" s="76">
        <f>10000+40+50+3000</f>
        <v>13090</v>
      </c>
      <c r="G62" s="76">
        <f t="shared" ref="G62:H62" si="18">10000+40+50+3000</f>
        <v>13090</v>
      </c>
      <c r="H62" s="76">
        <f t="shared" si="18"/>
        <v>13090</v>
      </c>
    </row>
    <row r="63" spans="1:8" s="136" customFormat="1" ht="24" x14ac:dyDescent="0.2">
      <c r="A63" s="65" t="s">
        <v>38</v>
      </c>
      <c r="B63" s="66" t="s">
        <v>69</v>
      </c>
      <c r="C63" s="66" t="s">
        <v>273</v>
      </c>
      <c r="D63" s="66" t="s">
        <v>211</v>
      </c>
      <c r="E63" s="66"/>
      <c r="F63" s="67">
        <f>F64+F66</f>
        <v>2070</v>
      </c>
      <c r="G63" s="67">
        <f t="shared" ref="G63:H63" si="19">G64+G66</f>
        <v>2070</v>
      </c>
      <c r="H63" s="67">
        <f t="shared" si="19"/>
        <v>2070</v>
      </c>
    </row>
    <row r="64" spans="1:8" s="136" customFormat="1" x14ac:dyDescent="0.2">
      <c r="A64" s="74" t="s">
        <v>495</v>
      </c>
      <c r="B64" s="75" t="s">
        <v>69</v>
      </c>
      <c r="C64" s="75" t="s">
        <v>273</v>
      </c>
      <c r="D64" s="75" t="s">
        <v>211</v>
      </c>
      <c r="E64" s="75" t="s">
        <v>77</v>
      </c>
      <c r="F64" s="76">
        <f>F65</f>
        <v>2032</v>
      </c>
      <c r="G64" s="76">
        <f t="shared" ref="G64:H64" si="20">G65</f>
        <v>2032</v>
      </c>
      <c r="H64" s="76">
        <f t="shared" si="20"/>
        <v>2032</v>
      </c>
    </row>
    <row r="65" spans="1:8" s="136" customFormat="1" x14ac:dyDescent="0.2">
      <c r="A65" s="74" t="s">
        <v>78</v>
      </c>
      <c r="B65" s="75" t="s">
        <v>69</v>
      </c>
      <c r="C65" s="75" t="s">
        <v>273</v>
      </c>
      <c r="D65" s="75" t="s">
        <v>211</v>
      </c>
      <c r="E65" s="75" t="s">
        <v>79</v>
      </c>
      <c r="F65" s="76">
        <v>2032</v>
      </c>
      <c r="G65" s="76">
        <v>2032</v>
      </c>
      <c r="H65" s="76">
        <v>2032</v>
      </c>
    </row>
    <row r="66" spans="1:8" s="136" customFormat="1" x14ac:dyDescent="0.2">
      <c r="A66" s="74" t="s">
        <v>80</v>
      </c>
      <c r="B66" s="75" t="s">
        <v>69</v>
      </c>
      <c r="C66" s="75" t="s">
        <v>273</v>
      </c>
      <c r="D66" s="75" t="s">
        <v>211</v>
      </c>
      <c r="E66" s="75" t="s">
        <v>81</v>
      </c>
      <c r="F66" s="76">
        <f>F67</f>
        <v>38</v>
      </c>
      <c r="G66" s="76">
        <f t="shared" ref="G66:H66" si="21">G67</f>
        <v>38</v>
      </c>
      <c r="H66" s="76">
        <f t="shared" si="21"/>
        <v>38</v>
      </c>
    </row>
    <row r="67" spans="1:8" s="136" customFormat="1" x14ac:dyDescent="0.2">
      <c r="A67" s="74" t="s">
        <v>453</v>
      </c>
      <c r="B67" s="75" t="s">
        <v>69</v>
      </c>
      <c r="C67" s="75" t="s">
        <v>273</v>
      </c>
      <c r="D67" s="75" t="s">
        <v>211</v>
      </c>
      <c r="E67" s="75" t="s">
        <v>82</v>
      </c>
      <c r="F67" s="76">
        <v>38</v>
      </c>
      <c r="G67" s="76">
        <v>38</v>
      </c>
      <c r="H67" s="76">
        <v>38</v>
      </c>
    </row>
    <row r="68" spans="1:8" s="136" customFormat="1" x14ac:dyDescent="0.2">
      <c r="A68" s="98" t="s">
        <v>296</v>
      </c>
      <c r="B68" s="80" t="s">
        <v>69</v>
      </c>
      <c r="C68" s="80" t="s">
        <v>273</v>
      </c>
      <c r="D68" s="80" t="s">
        <v>190</v>
      </c>
      <c r="E68" s="118"/>
      <c r="F68" s="67">
        <f>F69</f>
        <v>16675</v>
      </c>
      <c r="G68" s="67">
        <f t="shared" ref="G68:H68" si="22">G69</f>
        <v>16675</v>
      </c>
      <c r="H68" s="67">
        <f t="shared" si="22"/>
        <v>16675</v>
      </c>
    </row>
    <row r="69" spans="1:8" s="136" customFormat="1" x14ac:dyDescent="0.2">
      <c r="A69" s="82" t="s">
        <v>275</v>
      </c>
      <c r="B69" s="66" t="s">
        <v>69</v>
      </c>
      <c r="C69" s="66" t="s">
        <v>273</v>
      </c>
      <c r="D69" s="66" t="s">
        <v>191</v>
      </c>
      <c r="E69" s="120"/>
      <c r="F69" s="81">
        <f>F70+F73</f>
        <v>16675</v>
      </c>
      <c r="G69" s="81">
        <f>G70+G73</f>
        <v>16675</v>
      </c>
      <c r="H69" s="81">
        <f>H70+H73</f>
        <v>16675</v>
      </c>
    </row>
    <row r="70" spans="1:8" s="136" customFormat="1" x14ac:dyDescent="0.2">
      <c r="A70" s="82" t="s">
        <v>294</v>
      </c>
      <c r="B70" s="66" t="s">
        <v>69</v>
      </c>
      <c r="C70" s="66" t="s">
        <v>273</v>
      </c>
      <c r="D70" s="66" t="s">
        <v>192</v>
      </c>
      <c r="E70" s="118"/>
      <c r="F70" s="67">
        <f t="shared" ref="F70:H71" si="23">F71</f>
        <v>13693</v>
      </c>
      <c r="G70" s="67">
        <f t="shared" si="23"/>
        <v>13693</v>
      </c>
      <c r="H70" s="67">
        <f t="shared" si="23"/>
        <v>13693</v>
      </c>
    </row>
    <row r="71" spans="1:8" s="136" customFormat="1" ht="24" x14ac:dyDescent="0.2">
      <c r="A71" s="74" t="s">
        <v>72</v>
      </c>
      <c r="B71" s="75" t="s">
        <v>69</v>
      </c>
      <c r="C71" s="75" t="s">
        <v>273</v>
      </c>
      <c r="D71" s="75" t="s">
        <v>192</v>
      </c>
      <c r="E71" s="75" t="s">
        <v>73</v>
      </c>
      <c r="F71" s="76">
        <f>F72</f>
        <v>13693</v>
      </c>
      <c r="G71" s="76">
        <f t="shared" si="23"/>
        <v>13693</v>
      </c>
      <c r="H71" s="76">
        <f t="shared" si="23"/>
        <v>13693</v>
      </c>
    </row>
    <row r="72" spans="1:8" s="136" customFormat="1" x14ac:dyDescent="0.2">
      <c r="A72" s="74" t="s">
        <v>74</v>
      </c>
      <c r="B72" s="75" t="s">
        <v>69</v>
      </c>
      <c r="C72" s="75" t="s">
        <v>273</v>
      </c>
      <c r="D72" s="75" t="s">
        <v>192</v>
      </c>
      <c r="E72" s="75" t="s">
        <v>75</v>
      </c>
      <c r="F72" s="76">
        <f>10463+70+3160</f>
        <v>13693</v>
      </c>
      <c r="G72" s="76">
        <f>10463+70+3160</f>
        <v>13693</v>
      </c>
      <c r="H72" s="76">
        <f>10463+70+3160</f>
        <v>13693</v>
      </c>
    </row>
    <row r="73" spans="1:8" s="136" customFormat="1" x14ac:dyDescent="0.2">
      <c r="A73" s="65" t="s">
        <v>295</v>
      </c>
      <c r="B73" s="66" t="s">
        <v>69</v>
      </c>
      <c r="C73" s="66" t="s">
        <v>273</v>
      </c>
      <c r="D73" s="66" t="s">
        <v>193</v>
      </c>
      <c r="E73" s="66"/>
      <c r="F73" s="67">
        <f>F74+F76</f>
        <v>2982</v>
      </c>
      <c r="G73" s="67">
        <f>G74+G76</f>
        <v>2982</v>
      </c>
      <c r="H73" s="67">
        <f>H74+H76</f>
        <v>2982</v>
      </c>
    </row>
    <row r="74" spans="1:8" s="136" customFormat="1" x14ac:dyDescent="0.2">
      <c r="A74" s="74" t="s">
        <v>495</v>
      </c>
      <c r="B74" s="75" t="s">
        <v>69</v>
      </c>
      <c r="C74" s="75" t="s">
        <v>273</v>
      </c>
      <c r="D74" s="75" t="s">
        <v>193</v>
      </c>
      <c r="E74" s="75" t="s">
        <v>77</v>
      </c>
      <c r="F74" s="76">
        <f>F75</f>
        <v>2977</v>
      </c>
      <c r="G74" s="76">
        <f>G75</f>
        <v>2977</v>
      </c>
      <c r="H74" s="76">
        <f>H75</f>
        <v>2977</v>
      </c>
    </row>
    <row r="75" spans="1:8" s="136" customFormat="1" x14ac:dyDescent="0.2">
      <c r="A75" s="74" t="s">
        <v>78</v>
      </c>
      <c r="B75" s="75" t="s">
        <v>69</v>
      </c>
      <c r="C75" s="75" t="s">
        <v>273</v>
      </c>
      <c r="D75" s="75" t="s">
        <v>193</v>
      </c>
      <c r="E75" s="75" t="s">
        <v>79</v>
      </c>
      <c r="F75" s="76">
        <f>250+120+1712+500+395</f>
        <v>2977</v>
      </c>
      <c r="G75" s="76">
        <f>250+120+1712+500+395</f>
        <v>2977</v>
      </c>
      <c r="H75" s="76">
        <f>250+120+1712+500+395</f>
        <v>2977</v>
      </c>
    </row>
    <row r="76" spans="1:8" s="136" customFormat="1" x14ac:dyDescent="0.2">
      <c r="A76" s="74" t="s">
        <v>80</v>
      </c>
      <c r="B76" s="75" t="s">
        <v>69</v>
      </c>
      <c r="C76" s="75" t="s">
        <v>273</v>
      </c>
      <c r="D76" s="75" t="s">
        <v>193</v>
      </c>
      <c r="E76" s="75" t="s">
        <v>81</v>
      </c>
      <c r="F76" s="76">
        <f>F77</f>
        <v>5</v>
      </c>
      <c r="G76" s="76">
        <f>G77</f>
        <v>5</v>
      </c>
      <c r="H76" s="76">
        <f>H77</f>
        <v>5</v>
      </c>
    </row>
    <row r="77" spans="1:8" s="136" customFormat="1" x14ac:dyDescent="0.2">
      <c r="A77" s="74" t="s">
        <v>453</v>
      </c>
      <c r="B77" s="75" t="s">
        <v>69</v>
      </c>
      <c r="C77" s="75" t="s">
        <v>273</v>
      </c>
      <c r="D77" s="75" t="s">
        <v>193</v>
      </c>
      <c r="E77" s="75" t="s">
        <v>82</v>
      </c>
      <c r="F77" s="76">
        <v>5</v>
      </c>
      <c r="G77" s="76">
        <v>5</v>
      </c>
      <c r="H77" s="76">
        <v>5</v>
      </c>
    </row>
    <row r="78" spans="1:8" s="136" customFormat="1" x14ac:dyDescent="0.2">
      <c r="A78" s="65" t="s">
        <v>287</v>
      </c>
      <c r="B78" s="66" t="s">
        <v>69</v>
      </c>
      <c r="C78" s="66" t="s">
        <v>83</v>
      </c>
      <c r="D78" s="66"/>
      <c r="E78" s="66"/>
      <c r="F78" s="67">
        <f>F79</f>
        <v>3000</v>
      </c>
      <c r="G78" s="67">
        <f t="shared" ref="G78:H82" si="24">G79</f>
        <v>3000</v>
      </c>
      <c r="H78" s="67">
        <f t="shared" si="24"/>
        <v>3000</v>
      </c>
    </row>
    <row r="79" spans="1:8" s="136" customFormat="1" x14ac:dyDescent="0.2">
      <c r="A79" s="98" t="s">
        <v>67</v>
      </c>
      <c r="B79" s="80" t="s">
        <v>69</v>
      </c>
      <c r="C79" s="80" t="s">
        <v>83</v>
      </c>
      <c r="D79" s="80" t="s">
        <v>190</v>
      </c>
      <c r="E79" s="80"/>
      <c r="F79" s="81">
        <f>F80</f>
        <v>3000</v>
      </c>
      <c r="G79" s="81">
        <f t="shared" si="24"/>
        <v>3000</v>
      </c>
      <c r="H79" s="81">
        <f t="shared" si="24"/>
        <v>3000</v>
      </c>
    </row>
    <row r="80" spans="1:8" s="136" customFormat="1" x14ac:dyDescent="0.2">
      <c r="A80" s="82" t="s">
        <v>275</v>
      </c>
      <c r="B80" s="66" t="s">
        <v>69</v>
      </c>
      <c r="C80" s="66" t="s">
        <v>83</v>
      </c>
      <c r="D80" s="66" t="s">
        <v>191</v>
      </c>
      <c r="E80" s="66"/>
      <c r="F80" s="67">
        <f>F81</f>
        <v>3000</v>
      </c>
      <c r="G80" s="67">
        <f t="shared" si="24"/>
        <v>3000</v>
      </c>
      <c r="H80" s="67">
        <f t="shared" si="24"/>
        <v>3000</v>
      </c>
    </row>
    <row r="81" spans="1:8" s="136" customFormat="1" x14ac:dyDescent="0.2">
      <c r="A81" s="74" t="s">
        <v>84</v>
      </c>
      <c r="B81" s="75" t="s">
        <v>69</v>
      </c>
      <c r="C81" s="75" t="s">
        <v>83</v>
      </c>
      <c r="D81" s="75" t="s">
        <v>291</v>
      </c>
      <c r="E81" s="75"/>
      <c r="F81" s="76">
        <f>F82</f>
        <v>3000</v>
      </c>
      <c r="G81" s="76">
        <f t="shared" si="24"/>
        <v>3000</v>
      </c>
      <c r="H81" s="76">
        <f t="shared" si="24"/>
        <v>3000</v>
      </c>
    </row>
    <row r="82" spans="1:8" s="136" customFormat="1" x14ac:dyDescent="0.2">
      <c r="A82" s="74" t="s">
        <v>80</v>
      </c>
      <c r="B82" s="75" t="s">
        <v>69</v>
      </c>
      <c r="C82" s="75" t="s">
        <v>83</v>
      </c>
      <c r="D82" s="75" t="s">
        <v>291</v>
      </c>
      <c r="E82" s="75" t="s">
        <v>81</v>
      </c>
      <c r="F82" s="76">
        <f>F83</f>
        <v>3000</v>
      </c>
      <c r="G82" s="76">
        <f t="shared" si="24"/>
        <v>3000</v>
      </c>
      <c r="H82" s="76">
        <f t="shared" si="24"/>
        <v>3000</v>
      </c>
    </row>
    <row r="83" spans="1:8" s="136" customFormat="1" x14ac:dyDescent="0.2">
      <c r="A83" s="74" t="s">
        <v>85</v>
      </c>
      <c r="B83" s="75" t="s">
        <v>69</v>
      </c>
      <c r="C83" s="75" t="s">
        <v>83</v>
      </c>
      <c r="D83" s="75" t="s">
        <v>291</v>
      </c>
      <c r="E83" s="75" t="s">
        <v>385</v>
      </c>
      <c r="F83" s="76">
        <v>3000</v>
      </c>
      <c r="G83" s="76">
        <v>3000</v>
      </c>
      <c r="H83" s="76">
        <v>3000</v>
      </c>
    </row>
    <row r="84" spans="1:8" s="136" customFormat="1" x14ac:dyDescent="0.2">
      <c r="A84" s="65" t="s">
        <v>288</v>
      </c>
      <c r="B84" s="66" t="s">
        <v>69</v>
      </c>
      <c r="C84" s="66" t="s">
        <v>86</v>
      </c>
      <c r="D84" s="66"/>
      <c r="E84" s="66"/>
      <c r="F84" s="67">
        <f>F85+F118+F123+F128</f>
        <v>105059.6</v>
      </c>
      <c r="G84" s="67">
        <f t="shared" ref="G84:H84" si="25">G85+G118+G123+G128</f>
        <v>100616</v>
      </c>
      <c r="H84" s="67">
        <f t="shared" si="25"/>
        <v>97422</v>
      </c>
    </row>
    <row r="85" spans="1:8" s="136" customFormat="1" ht="13.5" x14ac:dyDescent="0.2">
      <c r="A85" s="78" t="s">
        <v>561</v>
      </c>
      <c r="B85" s="69" t="s">
        <v>69</v>
      </c>
      <c r="C85" s="69" t="s">
        <v>86</v>
      </c>
      <c r="D85" s="99" t="s">
        <v>194</v>
      </c>
      <c r="E85" s="100"/>
      <c r="F85" s="70">
        <f>F86+F108</f>
        <v>38923</v>
      </c>
      <c r="G85" s="70">
        <f t="shared" ref="G85:H85" si="26">G86+G108</f>
        <v>38011</v>
      </c>
      <c r="H85" s="70">
        <f t="shared" si="26"/>
        <v>37037</v>
      </c>
    </row>
    <row r="86" spans="1:8" s="136" customFormat="1" ht="27" x14ac:dyDescent="0.2">
      <c r="A86" s="101" t="s">
        <v>53</v>
      </c>
      <c r="B86" s="69" t="s">
        <v>69</v>
      </c>
      <c r="C86" s="69" t="s">
        <v>86</v>
      </c>
      <c r="D86" s="102" t="s">
        <v>155</v>
      </c>
      <c r="E86" s="100"/>
      <c r="F86" s="70">
        <f>F87+F90+F93+F96+F99+F102+F105</f>
        <v>37173</v>
      </c>
      <c r="G86" s="70">
        <f t="shared" ref="G86:H86" si="27">G87+G90+G93+G96+G99+G102+G105</f>
        <v>36461</v>
      </c>
      <c r="H86" s="70">
        <f t="shared" si="27"/>
        <v>36887</v>
      </c>
    </row>
    <row r="87" spans="1:8" s="136" customFormat="1" x14ac:dyDescent="0.2">
      <c r="A87" s="94" t="s">
        <v>562</v>
      </c>
      <c r="B87" s="66" t="s">
        <v>69</v>
      </c>
      <c r="C87" s="66" t="s">
        <v>86</v>
      </c>
      <c r="D87" s="95" t="s">
        <v>563</v>
      </c>
      <c r="E87" s="103"/>
      <c r="F87" s="67">
        <f>F88</f>
        <v>2300</v>
      </c>
      <c r="G87" s="67">
        <f t="shared" ref="G87:H88" si="28">G88</f>
        <v>2335</v>
      </c>
      <c r="H87" s="67">
        <f t="shared" si="28"/>
        <v>2425</v>
      </c>
    </row>
    <row r="88" spans="1:8" s="136" customFormat="1" x14ac:dyDescent="0.2">
      <c r="A88" s="74" t="s">
        <v>495</v>
      </c>
      <c r="B88" s="75" t="s">
        <v>69</v>
      </c>
      <c r="C88" s="75" t="s">
        <v>86</v>
      </c>
      <c r="D88" s="85" t="s">
        <v>563</v>
      </c>
      <c r="E88" s="90">
        <v>200</v>
      </c>
      <c r="F88" s="76">
        <f>F89</f>
        <v>2300</v>
      </c>
      <c r="G88" s="76">
        <f t="shared" si="28"/>
        <v>2335</v>
      </c>
      <c r="H88" s="76">
        <f t="shared" si="28"/>
        <v>2425</v>
      </c>
    </row>
    <row r="89" spans="1:8" s="136" customFormat="1" x14ac:dyDescent="0.2">
      <c r="A89" s="74" t="s">
        <v>78</v>
      </c>
      <c r="B89" s="75" t="s">
        <v>69</v>
      </c>
      <c r="C89" s="75" t="s">
        <v>86</v>
      </c>
      <c r="D89" s="85" t="s">
        <v>563</v>
      </c>
      <c r="E89" s="90">
        <v>240</v>
      </c>
      <c r="F89" s="76">
        <v>2300</v>
      </c>
      <c r="G89" s="76">
        <v>2335</v>
      </c>
      <c r="H89" s="76">
        <v>2425</v>
      </c>
    </row>
    <row r="90" spans="1:8" s="136" customFormat="1" ht="24" x14ac:dyDescent="0.2">
      <c r="A90" s="94" t="s">
        <v>564</v>
      </c>
      <c r="B90" s="66" t="s">
        <v>69</v>
      </c>
      <c r="C90" s="66" t="s">
        <v>86</v>
      </c>
      <c r="D90" s="95" t="s">
        <v>565</v>
      </c>
      <c r="E90" s="90"/>
      <c r="F90" s="67">
        <f>F91</f>
        <v>900</v>
      </c>
      <c r="G90" s="67">
        <f t="shared" ref="G90:H91" si="29">G91</f>
        <v>945</v>
      </c>
      <c r="H90" s="67">
        <f t="shared" si="29"/>
        <v>993</v>
      </c>
    </row>
    <row r="91" spans="1:8" s="136" customFormat="1" x14ac:dyDescent="0.2">
      <c r="A91" s="74" t="s">
        <v>495</v>
      </c>
      <c r="B91" s="75" t="s">
        <v>69</v>
      </c>
      <c r="C91" s="75" t="s">
        <v>86</v>
      </c>
      <c r="D91" s="85" t="s">
        <v>565</v>
      </c>
      <c r="E91" s="90">
        <v>200</v>
      </c>
      <c r="F91" s="76">
        <f>F92</f>
        <v>900</v>
      </c>
      <c r="G91" s="76">
        <f t="shared" si="29"/>
        <v>945</v>
      </c>
      <c r="H91" s="76">
        <f t="shared" si="29"/>
        <v>993</v>
      </c>
    </row>
    <row r="92" spans="1:8" s="136" customFormat="1" x14ac:dyDescent="0.2">
      <c r="A92" s="74" t="s">
        <v>78</v>
      </c>
      <c r="B92" s="75" t="s">
        <v>69</v>
      </c>
      <c r="C92" s="75" t="s">
        <v>86</v>
      </c>
      <c r="D92" s="85" t="s">
        <v>565</v>
      </c>
      <c r="E92" s="90">
        <v>240</v>
      </c>
      <c r="F92" s="76">
        <v>900</v>
      </c>
      <c r="G92" s="76">
        <v>945</v>
      </c>
      <c r="H92" s="76">
        <v>993</v>
      </c>
    </row>
    <row r="93" spans="1:8" s="136" customFormat="1" ht="24" x14ac:dyDescent="0.2">
      <c r="A93" s="94" t="s">
        <v>567</v>
      </c>
      <c r="B93" s="66" t="s">
        <v>69</v>
      </c>
      <c r="C93" s="66" t="s">
        <v>86</v>
      </c>
      <c r="D93" s="95" t="s">
        <v>566</v>
      </c>
      <c r="E93" s="90"/>
      <c r="F93" s="67">
        <f>F94</f>
        <v>4160</v>
      </c>
      <c r="G93" s="67">
        <f t="shared" ref="G93:H94" si="30">G94</f>
        <v>4368</v>
      </c>
      <c r="H93" s="67">
        <f t="shared" si="30"/>
        <v>4587</v>
      </c>
    </row>
    <row r="94" spans="1:8" s="136" customFormat="1" x14ac:dyDescent="0.2">
      <c r="A94" s="74" t="s">
        <v>495</v>
      </c>
      <c r="B94" s="75" t="s">
        <v>69</v>
      </c>
      <c r="C94" s="75" t="s">
        <v>86</v>
      </c>
      <c r="D94" s="85" t="s">
        <v>566</v>
      </c>
      <c r="E94" s="90">
        <v>200</v>
      </c>
      <c r="F94" s="76">
        <f>F95</f>
        <v>4160</v>
      </c>
      <c r="G94" s="76">
        <f t="shared" si="30"/>
        <v>4368</v>
      </c>
      <c r="H94" s="76">
        <f t="shared" si="30"/>
        <v>4587</v>
      </c>
    </row>
    <row r="95" spans="1:8" s="136" customFormat="1" x14ac:dyDescent="0.2">
      <c r="A95" s="74" t="s">
        <v>78</v>
      </c>
      <c r="B95" s="75" t="s">
        <v>69</v>
      </c>
      <c r="C95" s="75" t="s">
        <v>86</v>
      </c>
      <c r="D95" s="85" t="s">
        <v>566</v>
      </c>
      <c r="E95" s="90">
        <v>240</v>
      </c>
      <c r="F95" s="76">
        <v>4160</v>
      </c>
      <c r="G95" s="76">
        <v>4368</v>
      </c>
      <c r="H95" s="76">
        <v>4587</v>
      </c>
    </row>
    <row r="96" spans="1:8" s="136" customFormat="1" ht="24" x14ac:dyDescent="0.2">
      <c r="A96" s="94" t="s">
        <v>568</v>
      </c>
      <c r="B96" s="66" t="s">
        <v>69</v>
      </c>
      <c r="C96" s="66" t="s">
        <v>86</v>
      </c>
      <c r="D96" s="95" t="s">
        <v>569</v>
      </c>
      <c r="E96" s="90"/>
      <c r="F96" s="67">
        <f>F97</f>
        <v>2431</v>
      </c>
      <c r="G96" s="67">
        <f t="shared" ref="G96:H97" si="31">G97</f>
        <v>2431</v>
      </c>
      <c r="H96" s="67">
        <f t="shared" si="31"/>
        <v>2500</v>
      </c>
    </row>
    <row r="97" spans="1:8" s="136" customFormat="1" x14ac:dyDescent="0.2">
      <c r="A97" s="74" t="s">
        <v>495</v>
      </c>
      <c r="B97" s="75" t="s">
        <v>69</v>
      </c>
      <c r="C97" s="75" t="s">
        <v>86</v>
      </c>
      <c r="D97" s="85" t="s">
        <v>569</v>
      </c>
      <c r="E97" s="90">
        <v>200</v>
      </c>
      <c r="F97" s="76">
        <f>F98</f>
        <v>2431</v>
      </c>
      <c r="G97" s="76">
        <f t="shared" si="31"/>
        <v>2431</v>
      </c>
      <c r="H97" s="76">
        <f t="shared" si="31"/>
        <v>2500</v>
      </c>
    </row>
    <row r="98" spans="1:8" s="136" customFormat="1" x14ac:dyDescent="0.2">
      <c r="A98" s="74" t="s">
        <v>78</v>
      </c>
      <c r="B98" s="75" t="s">
        <v>69</v>
      </c>
      <c r="C98" s="75" t="s">
        <v>86</v>
      </c>
      <c r="D98" s="85" t="s">
        <v>569</v>
      </c>
      <c r="E98" s="90">
        <v>240</v>
      </c>
      <c r="F98" s="76">
        <v>2431</v>
      </c>
      <c r="G98" s="76">
        <v>2431</v>
      </c>
      <c r="H98" s="76">
        <v>2500</v>
      </c>
    </row>
    <row r="99" spans="1:8" s="136" customFormat="1" x14ac:dyDescent="0.2">
      <c r="A99" s="94" t="s">
        <v>227</v>
      </c>
      <c r="B99" s="66" t="s">
        <v>69</v>
      </c>
      <c r="C99" s="66" t="s">
        <v>86</v>
      </c>
      <c r="D99" s="95" t="s">
        <v>570</v>
      </c>
      <c r="E99" s="90"/>
      <c r="F99" s="87">
        <f>F100</f>
        <v>2000</v>
      </c>
      <c r="G99" s="87">
        <f t="shared" ref="G99:H100" si="32">G100</f>
        <v>1000</v>
      </c>
      <c r="H99" s="87">
        <f t="shared" si="32"/>
        <v>1000</v>
      </c>
    </row>
    <row r="100" spans="1:8" s="136" customFormat="1" x14ac:dyDescent="0.2">
      <c r="A100" s="74" t="s">
        <v>495</v>
      </c>
      <c r="B100" s="75" t="s">
        <v>69</v>
      </c>
      <c r="C100" s="75" t="s">
        <v>86</v>
      </c>
      <c r="D100" s="85" t="s">
        <v>570</v>
      </c>
      <c r="E100" s="90">
        <v>200</v>
      </c>
      <c r="F100" s="88">
        <f>F101</f>
        <v>2000</v>
      </c>
      <c r="G100" s="88">
        <f t="shared" si="32"/>
        <v>1000</v>
      </c>
      <c r="H100" s="88">
        <f t="shared" si="32"/>
        <v>1000</v>
      </c>
    </row>
    <row r="101" spans="1:8" s="136" customFormat="1" x14ac:dyDescent="0.2">
      <c r="A101" s="74" t="s">
        <v>78</v>
      </c>
      <c r="B101" s="75" t="s">
        <v>69</v>
      </c>
      <c r="C101" s="75" t="s">
        <v>86</v>
      </c>
      <c r="D101" s="85" t="s">
        <v>570</v>
      </c>
      <c r="E101" s="90">
        <v>240</v>
      </c>
      <c r="F101" s="88">
        <v>2000</v>
      </c>
      <c r="G101" s="88">
        <v>1000</v>
      </c>
      <c r="H101" s="88">
        <v>1000</v>
      </c>
    </row>
    <row r="102" spans="1:8" s="136" customFormat="1" x14ac:dyDescent="0.2">
      <c r="A102" s="94" t="s">
        <v>475</v>
      </c>
      <c r="B102" s="66" t="s">
        <v>69</v>
      </c>
      <c r="C102" s="66" t="s">
        <v>86</v>
      </c>
      <c r="D102" s="95" t="s">
        <v>571</v>
      </c>
      <c r="E102" s="90"/>
      <c r="F102" s="67">
        <f>F103</f>
        <v>7140</v>
      </c>
      <c r="G102" s="67">
        <f t="shared" ref="G102:H103" si="33">G103</f>
        <v>7140</v>
      </c>
      <c r="H102" s="67">
        <f t="shared" si="33"/>
        <v>7140</v>
      </c>
    </row>
    <row r="103" spans="1:8" s="136" customFormat="1" x14ac:dyDescent="0.2">
      <c r="A103" s="74" t="s">
        <v>495</v>
      </c>
      <c r="B103" s="75" t="s">
        <v>69</v>
      </c>
      <c r="C103" s="75" t="s">
        <v>86</v>
      </c>
      <c r="D103" s="85" t="s">
        <v>571</v>
      </c>
      <c r="E103" s="90">
        <v>200</v>
      </c>
      <c r="F103" s="76">
        <f>F104</f>
        <v>7140</v>
      </c>
      <c r="G103" s="76">
        <f t="shared" si="33"/>
        <v>7140</v>
      </c>
      <c r="H103" s="76">
        <f t="shared" si="33"/>
        <v>7140</v>
      </c>
    </row>
    <row r="104" spans="1:8" s="136" customFormat="1" x14ac:dyDescent="0.2">
      <c r="A104" s="74" t="s">
        <v>78</v>
      </c>
      <c r="B104" s="75" t="s">
        <v>69</v>
      </c>
      <c r="C104" s="75" t="s">
        <v>86</v>
      </c>
      <c r="D104" s="85" t="s">
        <v>571</v>
      </c>
      <c r="E104" s="90">
        <v>240</v>
      </c>
      <c r="F104" s="76">
        <v>7140</v>
      </c>
      <c r="G104" s="76">
        <v>7140</v>
      </c>
      <c r="H104" s="76">
        <v>7140</v>
      </c>
    </row>
    <row r="105" spans="1:8" s="136" customFormat="1" ht="24" x14ac:dyDescent="0.2">
      <c r="A105" s="65" t="s">
        <v>476</v>
      </c>
      <c r="B105" s="66" t="s">
        <v>69</v>
      </c>
      <c r="C105" s="66" t="s">
        <v>86</v>
      </c>
      <c r="D105" s="95" t="s">
        <v>572</v>
      </c>
      <c r="E105" s="90"/>
      <c r="F105" s="67">
        <f>F106</f>
        <v>18242</v>
      </c>
      <c r="G105" s="67">
        <f t="shared" ref="G105:H106" si="34">G106</f>
        <v>18242</v>
      </c>
      <c r="H105" s="67">
        <f t="shared" si="34"/>
        <v>18242</v>
      </c>
    </row>
    <row r="106" spans="1:8" s="136" customFormat="1" x14ac:dyDescent="0.2">
      <c r="A106" s="74" t="s">
        <v>495</v>
      </c>
      <c r="B106" s="75" t="s">
        <v>69</v>
      </c>
      <c r="C106" s="75" t="s">
        <v>86</v>
      </c>
      <c r="D106" s="85" t="s">
        <v>572</v>
      </c>
      <c r="E106" s="90">
        <v>200</v>
      </c>
      <c r="F106" s="76">
        <f>F107</f>
        <v>18242</v>
      </c>
      <c r="G106" s="76">
        <f t="shared" si="34"/>
        <v>18242</v>
      </c>
      <c r="H106" s="76">
        <f t="shared" si="34"/>
        <v>18242</v>
      </c>
    </row>
    <row r="107" spans="1:8" s="136" customFormat="1" x14ac:dyDescent="0.2">
      <c r="A107" s="74" t="s">
        <v>78</v>
      </c>
      <c r="B107" s="75" t="s">
        <v>69</v>
      </c>
      <c r="C107" s="75" t="s">
        <v>86</v>
      </c>
      <c r="D107" s="85" t="s">
        <v>572</v>
      </c>
      <c r="E107" s="90">
        <v>240</v>
      </c>
      <c r="F107" s="76">
        <v>18242</v>
      </c>
      <c r="G107" s="76">
        <v>18242</v>
      </c>
      <c r="H107" s="76">
        <v>18242</v>
      </c>
    </row>
    <row r="108" spans="1:8" s="136" customFormat="1" ht="13.5" x14ac:dyDescent="0.2">
      <c r="A108" s="78" t="s">
        <v>39</v>
      </c>
      <c r="B108" s="69" t="s">
        <v>69</v>
      </c>
      <c r="C108" s="69" t="s">
        <v>86</v>
      </c>
      <c r="D108" s="102" t="s">
        <v>226</v>
      </c>
      <c r="E108" s="100"/>
      <c r="F108" s="70">
        <f>F109+F112+F115</f>
        <v>1750</v>
      </c>
      <c r="G108" s="70">
        <f>G109+G112+G115</f>
        <v>1550</v>
      </c>
      <c r="H108" s="70">
        <f>H109+H112+H115</f>
        <v>150</v>
      </c>
    </row>
    <row r="109" spans="1:8" s="136" customFormat="1" x14ac:dyDescent="0.2">
      <c r="A109" s="65" t="s">
        <v>573</v>
      </c>
      <c r="B109" s="66" t="s">
        <v>69</v>
      </c>
      <c r="C109" s="66" t="s">
        <v>86</v>
      </c>
      <c r="D109" s="66" t="s">
        <v>477</v>
      </c>
      <c r="E109" s="103"/>
      <c r="F109" s="67">
        <f>F110</f>
        <v>150</v>
      </c>
      <c r="G109" s="67">
        <f t="shared" ref="G109:H110" si="35">G110</f>
        <v>150</v>
      </c>
      <c r="H109" s="67">
        <f t="shared" si="35"/>
        <v>150</v>
      </c>
    </row>
    <row r="110" spans="1:8" s="136" customFormat="1" x14ac:dyDescent="0.2">
      <c r="A110" s="74" t="s">
        <v>495</v>
      </c>
      <c r="B110" s="75" t="s">
        <v>69</v>
      </c>
      <c r="C110" s="75" t="s">
        <v>86</v>
      </c>
      <c r="D110" s="85" t="s">
        <v>477</v>
      </c>
      <c r="E110" s="90">
        <v>200</v>
      </c>
      <c r="F110" s="76">
        <f>F111</f>
        <v>150</v>
      </c>
      <c r="G110" s="76">
        <f t="shared" si="35"/>
        <v>150</v>
      </c>
      <c r="H110" s="76">
        <f t="shared" si="35"/>
        <v>150</v>
      </c>
    </row>
    <row r="111" spans="1:8" s="136" customFormat="1" x14ac:dyDescent="0.2">
      <c r="A111" s="74" t="s">
        <v>78</v>
      </c>
      <c r="B111" s="75" t="s">
        <v>69</v>
      </c>
      <c r="C111" s="75" t="s">
        <v>86</v>
      </c>
      <c r="D111" s="85" t="s">
        <v>477</v>
      </c>
      <c r="E111" s="90">
        <v>240</v>
      </c>
      <c r="F111" s="76">
        <v>150</v>
      </c>
      <c r="G111" s="76">
        <v>150</v>
      </c>
      <c r="H111" s="76">
        <v>150</v>
      </c>
    </row>
    <row r="112" spans="1:8" s="136" customFormat="1" x14ac:dyDescent="0.2">
      <c r="A112" s="65" t="s">
        <v>480</v>
      </c>
      <c r="B112" s="66" t="s">
        <v>69</v>
      </c>
      <c r="C112" s="66" t="s">
        <v>86</v>
      </c>
      <c r="D112" s="95" t="s">
        <v>478</v>
      </c>
      <c r="E112" s="103"/>
      <c r="F112" s="67">
        <f>F113</f>
        <v>1600</v>
      </c>
      <c r="G112" s="87">
        <f t="shared" ref="G112:H113" si="36">G113</f>
        <v>0</v>
      </c>
      <c r="H112" s="87">
        <f t="shared" si="36"/>
        <v>0</v>
      </c>
    </row>
    <row r="113" spans="1:8" s="136" customFormat="1" x14ac:dyDescent="0.2">
      <c r="A113" s="74" t="s">
        <v>495</v>
      </c>
      <c r="B113" s="75" t="s">
        <v>69</v>
      </c>
      <c r="C113" s="75" t="s">
        <v>86</v>
      </c>
      <c r="D113" s="85" t="s">
        <v>478</v>
      </c>
      <c r="E113" s="90">
        <v>200</v>
      </c>
      <c r="F113" s="76">
        <f>F114</f>
        <v>1600</v>
      </c>
      <c r="G113" s="88">
        <f t="shared" si="36"/>
        <v>0</v>
      </c>
      <c r="H113" s="88">
        <f t="shared" si="36"/>
        <v>0</v>
      </c>
    </row>
    <row r="114" spans="1:8" s="136" customFormat="1" x14ac:dyDescent="0.2">
      <c r="A114" s="74" t="s">
        <v>78</v>
      </c>
      <c r="B114" s="75" t="s">
        <v>69</v>
      </c>
      <c r="C114" s="75" t="s">
        <v>86</v>
      </c>
      <c r="D114" s="85" t="s">
        <v>478</v>
      </c>
      <c r="E114" s="90">
        <v>240</v>
      </c>
      <c r="F114" s="76">
        <v>1600</v>
      </c>
      <c r="G114" s="88">
        <v>0</v>
      </c>
      <c r="H114" s="88">
        <v>0</v>
      </c>
    </row>
    <row r="115" spans="1:8" s="136" customFormat="1" x14ac:dyDescent="0.2">
      <c r="A115" s="65" t="s">
        <v>535</v>
      </c>
      <c r="B115" s="66" t="s">
        <v>69</v>
      </c>
      <c r="C115" s="66" t="s">
        <v>86</v>
      </c>
      <c r="D115" s="95" t="s">
        <v>479</v>
      </c>
      <c r="E115" s="103"/>
      <c r="F115" s="87">
        <f>F116</f>
        <v>0</v>
      </c>
      <c r="G115" s="67">
        <f t="shared" ref="G115:H116" si="37">G116</f>
        <v>1400</v>
      </c>
      <c r="H115" s="87">
        <f t="shared" si="37"/>
        <v>0</v>
      </c>
    </row>
    <row r="116" spans="1:8" s="136" customFormat="1" x14ac:dyDescent="0.2">
      <c r="A116" s="74" t="s">
        <v>495</v>
      </c>
      <c r="B116" s="75" t="s">
        <v>69</v>
      </c>
      <c r="C116" s="75" t="s">
        <v>86</v>
      </c>
      <c r="D116" s="85" t="s">
        <v>479</v>
      </c>
      <c r="E116" s="90">
        <v>200</v>
      </c>
      <c r="F116" s="88">
        <f>F117</f>
        <v>0</v>
      </c>
      <c r="G116" s="76">
        <f t="shared" si="37"/>
        <v>1400</v>
      </c>
      <c r="H116" s="88">
        <f t="shared" si="37"/>
        <v>0</v>
      </c>
    </row>
    <row r="117" spans="1:8" s="136" customFormat="1" x14ac:dyDescent="0.2">
      <c r="A117" s="74" t="s">
        <v>78</v>
      </c>
      <c r="B117" s="75" t="s">
        <v>69</v>
      </c>
      <c r="C117" s="75" t="s">
        <v>86</v>
      </c>
      <c r="D117" s="85" t="s">
        <v>479</v>
      </c>
      <c r="E117" s="90">
        <v>240</v>
      </c>
      <c r="F117" s="88">
        <v>0</v>
      </c>
      <c r="G117" s="76">
        <v>1400</v>
      </c>
      <c r="H117" s="88">
        <v>0</v>
      </c>
    </row>
    <row r="118" spans="1:8" s="136" customFormat="1" ht="27" x14ac:dyDescent="0.2">
      <c r="A118" s="78" t="s">
        <v>574</v>
      </c>
      <c r="B118" s="69" t="s">
        <v>69</v>
      </c>
      <c r="C118" s="69" t="s">
        <v>86</v>
      </c>
      <c r="D118" s="102" t="s">
        <v>214</v>
      </c>
      <c r="E118" s="100"/>
      <c r="F118" s="114">
        <f>F119</f>
        <v>860</v>
      </c>
      <c r="G118" s="114">
        <f t="shared" ref="G118:H121" si="38">G119</f>
        <v>860</v>
      </c>
      <c r="H118" s="114">
        <f t="shared" si="38"/>
        <v>860</v>
      </c>
    </row>
    <row r="119" spans="1:8" s="136" customFormat="1" ht="24" x14ac:dyDescent="0.2">
      <c r="A119" s="79" t="s">
        <v>481</v>
      </c>
      <c r="B119" s="80" t="s">
        <v>69</v>
      </c>
      <c r="C119" s="80" t="s">
        <v>86</v>
      </c>
      <c r="D119" s="84" t="s">
        <v>482</v>
      </c>
      <c r="E119" s="104"/>
      <c r="F119" s="89">
        <f>F120</f>
        <v>860</v>
      </c>
      <c r="G119" s="89">
        <f t="shared" si="38"/>
        <v>860</v>
      </c>
      <c r="H119" s="89">
        <f t="shared" si="38"/>
        <v>860</v>
      </c>
    </row>
    <row r="120" spans="1:8" s="136" customFormat="1" ht="24" x14ac:dyDescent="0.2">
      <c r="A120" s="65" t="s">
        <v>575</v>
      </c>
      <c r="B120" s="66" t="s">
        <v>69</v>
      </c>
      <c r="C120" s="66" t="s">
        <v>86</v>
      </c>
      <c r="D120" s="95" t="s">
        <v>576</v>
      </c>
      <c r="E120" s="103"/>
      <c r="F120" s="87">
        <f>F121</f>
        <v>860</v>
      </c>
      <c r="G120" s="87">
        <f t="shared" si="38"/>
        <v>860</v>
      </c>
      <c r="H120" s="87">
        <f t="shared" si="38"/>
        <v>860</v>
      </c>
    </row>
    <row r="121" spans="1:8" s="136" customFormat="1" x14ac:dyDescent="0.2">
      <c r="A121" s="74" t="s">
        <v>495</v>
      </c>
      <c r="B121" s="75" t="s">
        <v>69</v>
      </c>
      <c r="C121" s="75" t="s">
        <v>86</v>
      </c>
      <c r="D121" s="85" t="s">
        <v>576</v>
      </c>
      <c r="E121" s="90">
        <v>200</v>
      </c>
      <c r="F121" s="88">
        <f>F122</f>
        <v>860</v>
      </c>
      <c r="G121" s="88">
        <f t="shared" si="38"/>
        <v>860</v>
      </c>
      <c r="H121" s="88">
        <f t="shared" si="38"/>
        <v>860</v>
      </c>
    </row>
    <row r="122" spans="1:8" s="136" customFormat="1" x14ac:dyDescent="0.2">
      <c r="A122" s="74" t="s">
        <v>78</v>
      </c>
      <c r="B122" s="75" t="s">
        <v>69</v>
      </c>
      <c r="C122" s="75" t="s">
        <v>86</v>
      </c>
      <c r="D122" s="85" t="s">
        <v>576</v>
      </c>
      <c r="E122" s="90">
        <v>240</v>
      </c>
      <c r="F122" s="88">
        <v>860</v>
      </c>
      <c r="G122" s="88">
        <v>860</v>
      </c>
      <c r="H122" s="88">
        <v>860</v>
      </c>
    </row>
    <row r="123" spans="1:8" s="136" customFormat="1" ht="13.5" customHeight="1" x14ac:dyDescent="0.2">
      <c r="A123" s="111" t="s">
        <v>487</v>
      </c>
      <c r="B123" s="69" t="s">
        <v>69</v>
      </c>
      <c r="C123" s="69" t="s">
        <v>86</v>
      </c>
      <c r="D123" s="69" t="s">
        <v>93</v>
      </c>
      <c r="E123" s="69"/>
      <c r="F123" s="70">
        <f>F124</f>
        <v>800</v>
      </c>
      <c r="G123" s="70">
        <f t="shared" ref="G123:H126" si="39">G124</f>
        <v>800</v>
      </c>
      <c r="H123" s="70">
        <f t="shared" si="39"/>
        <v>800</v>
      </c>
    </row>
    <row r="124" spans="1:8" s="136" customFormat="1" x14ac:dyDescent="0.2">
      <c r="A124" s="106" t="s">
        <v>445</v>
      </c>
      <c r="B124" s="66" t="s">
        <v>69</v>
      </c>
      <c r="C124" s="66" t="s">
        <v>86</v>
      </c>
      <c r="D124" s="66" t="s">
        <v>446</v>
      </c>
      <c r="E124" s="66"/>
      <c r="F124" s="67">
        <f>F125</f>
        <v>800</v>
      </c>
      <c r="G124" s="67">
        <f t="shared" si="39"/>
        <v>800</v>
      </c>
      <c r="H124" s="67">
        <f t="shared" si="39"/>
        <v>800</v>
      </c>
    </row>
    <row r="125" spans="1:8" s="136" customFormat="1" x14ac:dyDescent="0.2">
      <c r="A125" s="93" t="s">
        <v>602</v>
      </c>
      <c r="B125" s="80" t="s">
        <v>69</v>
      </c>
      <c r="C125" s="80" t="s">
        <v>86</v>
      </c>
      <c r="D125" s="80" t="s">
        <v>603</v>
      </c>
      <c r="E125" s="80"/>
      <c r="F125" s="81">
        <f>F126</f>
        <v>800</v>
      </c>
      <c r="G125" s="81">
        <f t="shared" si="39"/>
        <v>800</v>
      </c>
      <c r="H125" s="81">
        <f t="shared" si="39"/>
        <v>800</v>
      </c>
    </row>
    <row r="126" spans="1:8" s="136" customFormat="1" ht="24" x14ac:dyDescent="0.2">
      <c r="A126" s="74" t="s">
        <v>72</v>
      </c>
      <c r="B126" s="75" t="s">
        <v>69</v>
      </c>
      <c r="C126" s="75" t="s">
        <v>86</v>
      </c>
      <c r="D126" s="75" t="s">
        <v>603</v>
      </c>
      <c r="E126" s="75" t="s">
        <v>73</v>
      </c>
      <c r="F126" s="76">
        <f>F127</f>
        <v>800</v>
      </c>
      <c r="G126" s="76">
        <f t="shared" si="39"/>
        <v>800</v>
      </c>
      <c r="H126" s="76">
        <f t="shared" si="39"/>
        <v>800</v>
      </c>
    </row>
    <row r="127" spans="1:8" s="136" customFormat="1" x14ac:dyDescent="0.2">
      <c r="A127" s="74" t="s">
        <v>74</v>
      </c>
      <c r="B127" s="75" t="s">
        <v>69</v>
      </c>
      <c r="C127" s="75" t="s">
        <v>86</v>
      </c>
      <c r="D127" s="75" t="s">
        <v>603</v>
      </c>
      <c r="E127" s="75" t="s">
        <v>75</v>
      </c>
      <c r="F127" s="76">
        <v>800</v>
      </c>
      <c r="G127" s="76">
        <v>800</v>
      </c>
      <c r="H127" s="76">
        <v>800</v>
      </c>
    </row>
    <row r="128" spans="1:8" s="136" customFormat="1" x14ac:dyDescent="0.2">
      <c r="A128" s="98" t="s">
        <v>67</v>
      </c>
      <c r="B128" s="80" t="s">
        <v>69</v>
      </c>
      <c r="C128" s="80" t="s">
        <v>86</v>
      </c>
      <c r="D128" s="80" t="s">
        <v>190</v>
      </c>
      <c r="E128" s="80"/>
      <c r="F128" s="81">
        <f>F129+F155</f>
        <v>64476.6</v>
      </c>
      <c r="G128" s="81">
        <f t="shared" ref="G128:H128" si="40">G129+G155</f>
        <v>60945</v>
      </c>
      <c r="H128" s="81">
        <f t="shared" si="40"/>
        <v>58725</v>
      </c>
    </row>
    <row r="129" spans="1:8" s="136" customFormat="1" x14ac:dyDescent="0.2">
      <c r="A129" s="65" t="s">
        <v>275</v>
      </c>
      <c r="B129" s="66" t="s">
        <v>69</v>
      </c>
      <c r="C129" s="66" t="s">
        <v>86</v>
      </c>
      <c r="D129" s="66" t="s">
        <v>191</v>
      </c>
      <c r="E129" s="66"/>
      <c r="F129" s="67">
        <f>F130+F145+F148+F152</f>
        <v>62256.6</v>
      </c>
      <c r="G129" s="67">
        <f t="shared" ref="G129:H129" si="41">G130+G145+G148+G152</f>
        <v>58725</v>
      </c>
      <c r="H129" s="67">
        <f t="shared" si="41"/>
        <v>58725</v>
      </c>
    </row>
    <row r="130" spans="1:8" s="136" customFormat="1" x14ac:dyDescent="0.2">
      <c r="A130" s="96" t="s">
        <v>432</v>
      </c>
      <c r="B130" s="92" t="s">
        <v>69</v>
      </c>
      <c r="C130" s="92" t="s">
        <v>86</v>
      </c>
      <c r="D130" s="92" t="s">
        <v>191</v>
      </c>
      <c r="E130" s="80"/>
      <c r="F130" s="97">
        <f>F131+F138</f>
        <v>54256.6</v>
      </c>
      <c r="G130" s="97">
        <f t="shared" ref="G130:H130" si="42">G131+G138</f>
        <v>55725</v>
      </c>
      <c r="H130" s="97">
        <f t="shared" si="42"/>
        <v>55725</v>
      </c>
    </row>
    <row r="131" spans="1:8" s="136" customFormat="1" x14ac:dyDescent="0.2">
      <c r="A131" s="65" t="s">
        <v>474</v>
      </c>
      <c r="B131" s="66" t="s">
        <v>69</v>
      </c>
      <c r="C131" s="66" t="s">
        <v>86</v>
      </c>
      <c r="D131" s="66" t="s">
        <v>292</v>
      </c>
      <c r="E131" s="66"/>
      <c r="F131" s="67">
        <f>F132+F134+F136</f>
        <v>45811.6</v>
      </c>
      <c r="G131" s="67">
        <f t="shared" ref="G131:H131" si="43">G132+G134+G136</f>
        <v>47280</v>
      </c>
      <c r="H131" s="67">
        <f t="shared" si="43"/>
        <v>47280</v>
      </c>
    </row>
    <row r="132" spans="1:8" s="136" customFormat="1" ht="24" x14ac:dyDescent="0.2">
      <c r="A132" s="74" t="s">
        <v>72</v>
      </c>
      <c r="B132" s="75" t="s">
        <v>69</v>
      </c>
      <c r="C132" s="75" t="s">
        <v>86</v>
      </c>
      <c r="D132" s="75" t="s">
        <v>292</v>
      </c>
      <c r="E132" s="75" t="s">
        <v>73</v>
      </c>
      <c r="F132" s="76">
        <f>F133</f>
        <v>35731.599999999999</v>
      </c>
      <c r="G132" s="76">
        <f t="shared" ref="G132:H132" si="44">G133</f>
        <v>37200</v>
      </c>
      <c r="H132" s="76">
        <f t="shared" si="44"/>
        <v>37200</v>
      </c>
    </row>
    <row r="133" spans="1:8" s="136" customFormat="1" x14ac:dyDescent="0.2">
      <c r="A133" s="74" t="s">
        <v>433</v>
      </c>
      <c r="B133" s="75" t="s">
        <v>69</v>
      </c>
      <c r="C133" s="75" t="s">
        <v>86</v>
      </c>
      <c r="D133" s="75" t="s">
        <v>292</v>
      </c>
      <c r="E133" s="75" t="s">
        <v>434</v>
      </c>
      <c r="F133" s="76">
        <f>27850+100+8400-618.4</f>
        <v>35731.599999999999</v>
      </c>
      <c r="G133" s="76">
        <v>37200</v>
      </c>
      <c r="H133" s="76">
        <v>37200</v>
      </c>
    </row>
    <row r="134" spans="1:8" s="136" customFormat="1" x14ac:dyDescent="0.2">
      <c r="A134" s="74" t="s">
        <v>495</v>
      </c>
      <c r="B134" s="75" t="s">
        <v>69</v>
      </c>
      <c r="C134" s="75" t="s">
        <v>86</v>
      </c>
      <c r="D134" s="75" t="s">
        <v>292</v>
      </c>
      <c r="E134" s="75" t="s">
        <v>77</v>
      </c>
      <c r="F134" s="76">
        <f>F135</f>
        <v>9830</v>
      </c>
      <c r="G134" s="76">
        <f t="shared" ref="G134:H134" si="45">G135</f>
        <v>9830</v>
      </c>
      <c r="H134" s="76">
        <f t="shared" si="45"/>
        <v>9830</v>
      </c>
    </row>
    <row r="135" spans="1:8" s="136" customFormat="1" x14ac:dyDescent="0.2">
      <c r="A135" s="74" t="s">
        <v>78</v>
      </c>
      <c r="B135" s="75" t="s">
        <v>69</v>
      </c>
      <c r="C135" s="75" t="s">
        <v>86</v>
      </c>
      <c r="D135" s="75" t="s">
        <v>292</v>
      </c>
      <c r="E135" s="75" t="s">
        <v>79</v>
      </c>
      <c r="F135" s="76">
        <f>8830+1000</f>
        <v>9830</v>
      </c>
      <c r="G135" s="76">
        <f>8830+1000</f>
        <v>9830</v>
      </c>
      <c r="H135" s="76">
        <f>8830+1000</f>
        <v>9830</v>
      </c>
    </row>
    <row r="136" spans="1:8" s="136" customFormat="1" x14ac:dyDescent="0.2">
      <c r="A136" s="74" t="s">
        <v>80</v>
      </c>
      <c r="B136" s="75" t="s">
        <v>69</v>
      </c>
      <c r="C136" s="75" t="s">
        <v>86</v>
      </c>
      <c r="D136" s="75" t="s">
        <v>292</v>
      </c>
      <c r="E136" s="75" t="s">
        <v>81</v>
      </c>
      <c r="F136" s="76">
        <f>F137</f>
        <v>250</v>
      </c>
      <c r="G136" s="76">
        <f t="shared" ref="G136:H136" si="46">G137</f>
        <v>250</v>
      </c>
      <c r="H136" s="76">
        <f t="shared" si="46"/>
        <v>250</v>
      </c>
    </row>
    <row r="137" spans="1:8" s="136" customFormat="1" x14ac:dyDescent="0.2">
      <c r="A137" s="74" t="s">
        <v>453</v>
      </c>
      <c r="B137" s="75" t="s">
        <v>69</v>
      </c>
      <c r="C137" s="75" t="s">
        <v>86</v>
      </c>
      <c r="D137" s="75" t="s">
        <v>292</v>
      </c>
      <c r="E137" s="75" t="s">
        <v>82</v>
      </c>
      <c r="F137" s="76">
        <v>250</v>
      </c>
      <c r="G137" s="76">
        <v>250</v>
      </c>
      <c r="H137" s="76">
        <v>250</v>
      </c>
    </row>
    <row r="138" spans="1:8" s="136" customFormat="1" x14ac:dyDescent="0.2">
      <c r="A138" s="65" t="s">
        <v>558</v>
      </c>
      <c r="B138" s="66" t="s">
        <v>69</v>
      </c>
      <c r="C138" s="66" t="s">
        <v>86</v>
      </c>
      <c r="D138" s="66" t="s">
        <v>297</v>
      </c>
      <c r="E138" s="66"/>
      <c r="F138" s="67">
        <f>F139+F141+F143</f>
        <v>8445</v>
      </c>
      <c r="G138" s="67">
        <f t="shared" ref="G138:H138" si="47">G139+G141+G143</f>
        <v>8445</v>
      </c>
      <c r="H138" s="67">
        <f t="shared" si="47"/>
        <v>8445</v>
      </c>
    </row>
    <row r="139" spans="1:8" s="136" customFormat="1" ht="24" x14ac:dyDescent="0.2">
      <c r="A139" s="74" t="s">
        <v>72</v>
      </c>
      <c r="B139" s="75" t="s">
        <v>69</v>
      </c>
      <c r="C139" s="75" t="s">
        <v>86</v>
      </c>
      <c r="D139" s="75" t="s">
        <v>297</v>
      </c>
      <c r="E139" s="75" t="s">
        <v>73</v>
      </c>
      <c r="F139" s="76">
        <f>F140</f>
        <v>8115</v>
      </c>
      <c r="G139" s="76">
        <f t="shared" ref="G139:H139" si="48">G140</f>
        <v>8115</v>
      </c>
      <c r="H139" s="76">
        <f t="shared" si="48"/>
        <v>8115</v>
      </c>
    </row>
    <row r="140" spans="1:8" s="136" customFormat="1" x14ac:dyDescent="0.2">
      <c r="A140" s="74" t="s">
        <v>433</v>
      </c>
      <c r="B140" s="75" t="s">
        <v>69</v>
      </c>
      <c r="C140" s="75" t="s">
        <v>86</v>
      </c>
      <c r="D140" s="75" t="s">
        <v>297</v>
      </c>
      <c r="E140" s="75" t="s">
        <v>434</v>
      </c>
      <c r="F140" s="76">
        <v>8115</v>
      </c>
      <c r="G140" s="76">
        <v>8115</v>
      </c>
      <c r="H140" s="76">
        <v>8115</v>
      </c>
    </row>
    <row r="141" spans="1:8" s="136" customFormat="1" x14ac:dyDescent="0.2">
      <c r="A141" s="74" t="s">
        <v>495</v>
      </c>
      <c r="B141" s="75" t="s">
        <v>69</v>
      </c>
      <c r="C141" s="75" t="s">
        <v>86</v>
      </c>
      <c r="D141" s="75" t="s">
        <v>297</v>
      </c>
      <c r="E141" s="75" t="s">
        <v>77</v>
      </c>
      <c r="F141" s="76">
        <f>F142</f>
        <v>315</v>
      </c>
      <c r="G141" s="76">
        <f t="shared" ref="G141:H141" si="49">G142</f>
        <v>315</v>
      </c>
      <c r="H141" s="76">
        <f t="shared" si="49"/>
        <v>315</v>
      </c>
    </row>
    <row r="142" spans="1:8" s="136" customFormat="1" x14ac:dyDescent="0.2">
      <c r="A142" s="74" t="s">
        <v>78</v>
      </c>
      <c r="B142" s="75" t="s">
        <v>69</v>
      </c>
      <c r="C142" s="75" t="s">
        <v>86</v>
      </c>
      <c r="D142" s="75" t="s">
        <v>297</v>
      </c>
      <c r="E142" s="75" t="s">
        <v>79</v>
      </c>
      <c r="F142" s="76">
        <v>315</v>
      </c>
      <c r="G142" s="76">
        <v>315</v>
      </c>
      <c r="H142" s="76">
        <v>315</v>
      </c>
    </row>
    <row r="143" spans="1:8" s="136" customFormat="1" x14ac:dyDescent="0.2">
      <c r="A143" s="74" t="s">
        <v>80</v>
      </c>
      <c r="B143" s="75" t="s">
        <v>69</v>
      </c>
      <c r="C143" s="75" t="s">
        <v>86</v>
      </c>
      <c r="D143" s="75" t="s">
        <v>297</v>
      </c>
      <c r="E143" s="75" t="s">
        <v>81</v>
      </c>
      <c r="F143" s="76">
        <f>F144</f>
        <v>15</v>
      </c>
      <c r="G143" s="76">
        <f t="shared" ref="G143:H143" si="50">G144</f>
        <v>15</v>
      </c>
      <c r="H143" s="76">
        <f t="shared" si="50"/>
        <v>15</v>
      </c>
    </row>
    <row r="144" spans="1:8" s="136" customFormat="1" x14ac:dyDescent="0.2">
      <c r="A144" s="74" t="s">
        <v>453</v>
      </c>
      <c r="B144" s="75" t="s">
        <v>69</v>
      </c>
      <c r="C144" s="75" t="s">
        <v>86</v>
      </c>
      <c r="D144" s="75" t="s">
        <v>297</v>
      </c>
      <c r="E144" s="75" t="s">
        <v>82</v>
      </c>
      <c r="F144" s="76">
        <v>15</v>
      </c>
      <c r="G144" s="76">
        <v>15</v>
      </c>
      <c r="H144" s="76">
        <v>15</v>
      </c>
    </row>
    <row r="145" spans="1:8" s="136" customFormat="1" ht="24" x14ac:dyDescent="0.2">
      <c r="A145" s="65" t="s">
        <v>117</v>
      </c>
      <c r="B145" s="66" t="s">
        <v>69</v>
      </c>
      <c r="C145" s="66" t="s">
        <v>86</v>
      </c>
      <c r="D145" s="66" t="s">
        <v>559</v>
      </c>
      <c r="E145" s="66"/>
      <c r="F145" s="67">
        <f>F146</f>
        <v>4000</v>
      </c>
      <c r="G145" s="87">
        <f t="shared" ref="G145:H146" si="51">G146</f>
        <v>0</v>
      </c>
      <c r="H145" s="87">
        <f t="shared" si="51"/>
        <v>0</v>
      </c>
    </row>
    <row r="146" spans="1:8" s="136" customFormat="1" x14ac:dyDescent="0.2">
      <c r="A146" s="74" t="s">
        <v>80</v>
      </c>
      <c r="B146" s="75" t="s">
        <v>69</v>
      </c>
      <c r="C146" s="75" t="s">
        <v>86</v>
      </c>
      <c r="D146" s="75" t="s">
        <v>559</v>
      </c>
      <c r="E146" s="75" t="s">
        <v>81</v>
      </c>
      <c r="F146" s="76">
        <f>F147</f>
        <v>4000</v>
      </c>
      <c r="G146" s="88">
        <f t="shared" si="51"/>
        <v>0</v>
      </c>
      <c r="H146" s="88">
        <f t="shared" si="51"/>
        <v>0</v>
      </c>
    </row>
    <row r="147" spans="1:8" s="136" customFormat="1" x14ac:dyDescent="0.2">
      <c r="A147" s="74" t="s">
        <v>453</v>
      </c>
      <c r="B147" s="75" t="s">
        <v>69</v>
      </c>
      <c r="C147" s="75" t="s">
        <v>86</v>
      </c>
      <c r="D147" s="75" t="s">
        <v>559</v>
      </c>
      <c r="E147" s="75" t="s">
        <v>82</v>
      </c>
      <c r="F147" s="76">
        <v>4000</v>
      </c>
      <c r="G147" s="88">
        <v>0</v>
      </c>
      <c r="H147" s="88">
        <v>0</v>
      </c>
    </row>
    <row r="148" spans="1:8" s="136" customFormat="1" x14ac:dyDescent="0.2">
      <c r="A148" s="65" t="s">
        <v>289</v>
      </c>
      <c r="B148" s="66" t="s">
        <v>69</v>
      </c>
      <c r="C148" s="66" t="s">
        <v>86</v>
      </c>
      <c r="D148" s="95" t="s">
        <v>560</v>
      </c>
      <c r="E148" s="66"/>
      <c r="F148" s="87">
        <f>F149</f>
        <v>3000</v>
      </c>
      <c r="G148" s="87">
        <f>G149</f>
        <v>2000</v>
      </c>
      <c r="H148" s="87">
        <f t="shared" ref="H148" si="52">H149</f>
        <v>2000</v>
      </c>
    </row>
    <row r="149" spans="1:8" s="136" customFormat="1" x14ac:dyDescent="0.2">
      <c r="A149" s="74" t="s">
        <v>80</v>
      </c>
      <c r="B149" s="75" t="s">
        <v>69</v>
      </c>
      <c r="C149" s="75" t="s">
        <v>86</v>
      </c>
      <c r="D149" s="85" t="s">
        <v>560</v>
      </c>
      <c r="E149" s="75" t="s">
        <v>81</v>
      </c>
      <c r="F149" s="88">
        <f>F150+F151</f>
        <v>3000</v>
      </c>
      <c r="G149" s="88">
        <f t="shared" ref="G149:H149" si="53">G150+G151</f>
        <v>2000</v>
      </c>
      <c r="H149" s="88">
        <f t="shared" si="53"/>
        <v>2000</v>
      </c>
    </row>
    <row r="150" spans="1:8" s="136" customFormat="1" x14ac:dyDescent="0.2">
      <c r="A150" s="74" t="s">
        <v>134</v>
      </c>
      <c r="B150" s="75" t="s">
        <v>69</v>
      </c>
      <c r="C150" s="75" t="s">
        <v>86</v>
      </c>
      <c r="D150" s="85" t="s">
        <v>560</v>
      </c>
      <c r="E150" s="75" t="s">
        <v>137</v>
      </c>
      <c r="F150" s="88">
        <f>1950+950</f>
        <v>2900</v>
      </c>
      <c r="G150" s="88">
        <v>1950</v>
      </c>
      <c r="H150" s="88">
        <v>1950</v>
      </c>
    </row>
    <row r="151" spans="1:8" s="136" customFormat="1" x14ac:dyDescent="0.2">
      <c r="A151" s="74" t="s">
        <v>453</v>
      </c>
      <c r="B151" s="75" t="s">
        <v>69</v>
      </c>
      <c r="C151" s="75" t="s">
        <v>86</v>
      </c>
      <c r="D151" s="85" t="s">
        <v>560</v>
      </c>
      <c r="E151" s="75" t="s">
        <v>82</v>
      </c>
      <c r="F151" s="88">
        <f>50+50</f>
        <v>100</v>
      </c>
      <c r="G151" s="88">
        <v>50</v>
      </c>
      <c r="H151" s="88">
        <v>50</v>
      </c>
    </row>
    <row r="152" spans="1:8" s="136" customFormat="1" ht="24" x14ac:dyDescent="0.2">
      <c r="A152" s="79" t="s">
        <v>279</v>
      </c>
      <c r="B152" s="80" t="s">
        <v>69</v>
      </c>
      <c r="C152" s="80" t="s">
        <v>86</v>
      </c>
      <c r="D152" s="80" t="s">
        <v>711</v>
      </c>
      <c r="E152" s="104"/>
      <c r="F152" s="81">
        <v>1000</v>
      </c>
      <c r="G152" s="81">
        <v>1000</v>
      </c>
      <c r="H152" s="81">
        <v>1000</v>
      </c>
    </row>
    <row r="153" spans="1:8" s="136" customFormat="1" x14ac:dyDescent="0.2">
      <c r="A153" s="74" t="s">
        <v>495</v>
      </c>
      <c r="B153" s="75" t="s">
        <v>69</v>
      </c>
      <c r="C153" s="75" t="s">
        <v>86</v>
      </c>
      <c r="D153" s="75" t="s">
        <v>711</v>
      </c>
      <c r="E153" s="90">
        <v>200</v>
      </c>
      <c r="F153" s="76">
        <v>1000</v>
      </c>
      <c r="G153" s="76">
        <v>1000</v>
      </c>
      <c r="H153" s="76">
        <v>1000</v>
      </c>
    </row>
    <row r="154" spans="1:8" s="136" customFormat="1" x14ac:dyDescent="0.2">
      <c r="A154" s="74" t="s">
        <v>78</v>
      </c>
      <c r="B154" s="75" t="s">
        <v>69</v>
      </c>
      <c r="C154" s="75" t="s">
        <v>86</v>
      </c>
      <c r="D154" s="75" t="s">
        <v>711</v>
      </c>
      <c r="E154" s="75" t="s">
        <v>79</v>
      </c>
      <c r="F154" s="76">
        <v>1000</v>
      </c>
      <c r="G154" s="76">
        <v>1000</v>
      </c>
      <c r="H154" s="76">
        <v>1000</v>
      </c>
    </row>
    <row r="155" spans="1:8" s="136" customFormat="1" x14ac:dyDescent="0.2">
      <c r="A155" s="79" t="s">
        <v>34</v>
      </c>
      <c r="B155" s="80" t="s">
        <v>69</v>
      </c>
      <c r="C155" s="80" t="s">
        <v>86</v>
      </c>
      <c r="D155" s="80" t="s">
        <v>190</v>
      </c>
      <c r="E155" s="80"/>
      <c r="F155" s="89">
        <v>2220</v>
      </c>
      <c r="G155" s="89">
        <v>2220</v>
      </c>
      <c r="H155" s="89">
        <v>0</v>
      </c>
    </row>
    <row r="156" spans="1:8" s="136" customFormat="1" x14ac:dyDescent="0.2">
      <c r="A156" s="65" t="s">
        <v>98</v>
      </c>
      <c r="B156" s="66" t="s">
        <v>69</v>
      </c>
      <c r="C156" s="66" t="s">
        <v>86</v>
      </c>
      <c r="D156" s="66" t="s">
        <v>191</v>
      </c>
      <c r="E156" s="66"/>
      <c r="F156" s="87">
        <v>2220</v>
      </c>
      <c r="G156" s="87">
        <v>2220</v>
      </c>
      <c r="H156" s="87">
        <v>0</v>
      </c>
    </row>
    <row r="157" spans="1:8" s="136" customFormat="1" ht="24" x14ac:dyDescent="0.2">
      <c r="A157" s="96" t="s">
        <v>27</v>
      </c>
      <c r="B157" s="92" t="s">
        <v>69</v>
      </c>
      <c r="C157" s="92" t="s">
        <v>86</v>
      </c>
      <c r="D157" s="92" t="s">
        <v>207</v>
      </c>
      <c r="E157" s="92"/>
      <c r="F157" s="142">
        <v>2220</v>
      </c>
      <c r="G157" s="142">
        <v>2220</v>
      </c>
      <c r="H157" s="142">
        <v>0</v>
      </c>
    </row>
    <row r="158" spans="1:8" s="136" customFormat="1" x14ac:dyDescent="0.2">
      <c r="A158" s="82" t="s">
        <v>35</v>
      </c>
      <c r="B158" s="66" t="s">
        <v>69</v>
      </c>
      <c r="C158" s="66" t="s">
        <v>86</v>
      </c>
      <c r="D158" s="66" t="s">
        <v>207</v>
      </c>
      <c r="E158" s="66"/>
      <c r="F158" s="87">
        <v>2220</v>
      </c>
      <c r="G158" s="87">
        <v>2220</v>
      </c>
      <c r="H158" s="87">
        <v>0</v>
      </c>
    </row>
    <row r="159" spans="1:8" s="136" customFormat="1" ht="24" x14ac:dyDescent="0.2">
      <c r="A159" s="74" t="s">
        <v>72</v>
      </c>
      <c r="B159" s="75" t="s">
        <v>69</v>
      </c>
      <c r="C159" s="75" t="s">
        <v>86</v>
      </c>
      <c r="D159" s="75" t="s">
        <v>207</v>
      </c>
      <c r="E159" s="75" t="s">
        <v>73</v>
      </c>
      <c r="F159" s="88">
        <v>2220</v>
      </c>
      <c r="G159" s="88">
        <v>2220</v>
      </c>
      <c r="H159" s="88">
        <v>0</v>
      </c>
    </row>
    <row r="160" spans="1:8" s="136" customFormat="1" x14ac:dyDescent="0.2">
      <c r="A160" s="74" t="s">
        <v>74</v>
      </c>
      <c r="B160" s="75" t="s">
        <v>69</v>
      </c>
      <c r="C160" s="75" t="s">
        <v>86</v>
      </c>
      <c r="D160" s="75" t="s">
        <v>207</v>
      </c>
      <c r="E160" s="75" t="s">
        <v>75</v>
      </c>
      <c r="F160" s="88">
        <v>2220</v>
      </c>
      <c r="G160" s="88">
        <v>2220</v>
      </c>
      <c r="H160" s="88">
        <v>0</v>
      </c>
    </row>
    <row r="161" spans="1:8" s="136" customFormat="1" x14ac:dyDescent="0.2">
      <c r="A161" s="65" t="s">
        <v>290</v>
      </c>
      <c r="B161" s="66" t="s">
        <v>430</v>
      </c>
      <c r="C161" s="66" t="s">
        <v>70</v>
      </c>
      <c r="D161" s="66"/>
      <c r="E161" s="66"/>
      <c r="F161" s="67">
        <f>F162</f>
        <v>5250</v>
      </c>
      <c r="G161" s="67">
        <f t="shared" ref="G161:H163" si="54">G162</f>
        <v>5250</v>
      </c>
      <c r="H161" s="67">
        <f t="shared" si="54"/>
        <v>5250</v>
      </c>
    </row>
    <row r="162" spans="1:8" s="136" customFormat="1" ht="24" customHeight="1" x14ac:dyDescent="0.2">
      <c r="A162" s="65" t="s">
        <v>577</v>
      </c>
      <c r="B162" s="66" t="s">
        <v>430</v>
      </c>
      <c r="C162" s="66" t="s">
        <v>454</v>
      </c>
      <c r="D162" s="66"/>
      <c r="E162" s="66"/>
      <c r="F162" s="67">
        <f>F163</f>
        <v>5250</v>
      </c>
      <c r="G162" s="67">
        <f t="shared" si="54"/>
        <v>5250</v>
      </c>
      <c r="H162" s="67">
        <f t="shared" si="54"/>
        <v>5250</v>
      </c>
    </row>
    <row r="163" spans="1:8" s="136" customFormat="1" x14ac:dyDescent="0.2">
      <c r="A163" s="79" t="s">
        <v>401</v>
      </c>
      <c r="B163" s="80" t="s">
        <v>430</v>
      </c>
      <c r="C163" s="80" t="s">
        <v>454</v>
      </c>
      <c r="D163" s="80" t="s">
        <v>190</v>
      </c>
      <c r="E163" s="80"/>
      <c r="F163" s="81">
        <f>F164</f>
        <v>5250</v>
      </c>
      <c r="G163" s="81">
        <f t="shared" si="54"/>
        <v>5250</v>
      </c>
      <c r="H163" s="81">
        <f t="shared" si="54"/>
        <v>5250</v>
      </c>
    </row>
    <row r="164" spans="1:8" s="136" customFormat="1" x14ac:dyDescent="0.2">
      <c r="A164" s="65" t="s">
        <v>275</v>
      </c>
      <c r="B164" s="66" t="s">
        <v>430</v>
      </c>
      <c r="C164" s="66" t="s">
        <v>454</v>
      </c>
      <c r="D164" s="66" t="s">
        <v>191</v>
      </c>
      <c r="E164" s="66"/>
      <c r="F164" s="67">
        <f>F165+F169</f>
        <v>5250</v>
      </c>
      <c r="G164" s="67">
        <f t="shared" ref="G164:H164" si="55">G165+G169</f>
        <v>5250</v>
      </c>
      <c r="H164" s="67">
        <f t="shared" si="55"/>
        <v>5250</v>
      </c>
    </row>
    <row r="165" spans="1:8" s="136" customFormat="1" ht="24" x14ac:dyDescent="0.2">
      <c r="A165" s="65" t="s">
        <v>116</v>
      </c>
      <c r="B165" s="66" t="s">
        <v>430</v>
      </c>
      <c r="C165" s="66" t="s">
        <v>454</v>
      </c>
      <c r="D165" s="66" t="s">
        <v>578</v>
      </c>
      <c r="E165" s="66"/>
      <c r="F165" s="67">
        <f>F166</f>
        <v>1000</v>
      </c>
      <c r="G165" s="67">
        <f t="shared" ref="G165:H166" si="56">G166</f>
        <v>1000</v>
      </c>
      <c r="H165" s="67">
        <f t="shared" si="56"/>
        <v>1000</v>
      </c>
    </row>
    <row r="166" spans="1:8" s="136" customFormat="1" x14ac:dyDescent="0.2">
      <c r="A166" s="74" t="s">
        <v>495</v>
      </c>
      <c r="B166" s="75" t="s">
        <v>430</v>
      </c>
      <c r="C166" s="75" t="s">
        <v>454</v>
      </c>
      <c r="D166" s="75" t="s">
        <v>578</v>
      </c>
      <c r="E166" s="75" t="s">
        <v>77</v>
      </c>
      <c r="F166" s="76">
        <f>F167</f>
        <v>1000</v>
      </c>
      <c r="G166" s="76">
        <f t="shared" si="56"/>
        <v>1000</v>
      </c>
      <c r="H166" s="76">
        <f t="shared" si="56"/>
        <v>1000</v>
      </c>
    </row>
    <row r="167" spans="1:8" s="136" customFormat="1" x14ac:dyDescent="0.2">
      <c r="A167" s="74" t="s">
        <v>78</v>
      </c>
      <c r="B167" s="75" t="s">
        <v>430</v>
      </c>
      <c r="C167" s="75" t="s">
        <v>454</v>
      </c>
      <c r="D167" s="75" t="s">
        <v>578</v>
      </c>
      <c r="E167" s="75" t="s">
        <v>79</v>
      </c>
      <c r="F167" s="76">
        <v>1000</v>
      </c>
      <c r="G167" s="76">
        <v>1000</v>
      </c>
      <c r="H167" s="76">
        <v>1000</v>
      </c>
    </row>
    <row r="168" spans="1:8" s="136" customFormat="1" x14ac:dyDescent="0.2">
      <c r="A168" s="96" t="s">
        <v>432</v>
      </c>
      <c r="B168" s="92" t="s">
        <v>430</v>
      </c>
      <c r="C168" s="92" t="s">
        <v>454</v>
      </c>
      <c r="D168" s="92" t="s">
        <v>191</v>
      </c>
      <c r="E168" s="92"/>
      <c r="F168" s="97">
        <f>F169</f>
        <v>4250</v>
      </c>
      <c r="G168" s="97">
        <f>G169</f>
        <v>4250</v>
      </c>
      <c r="H168" s="97">
        <f>H169</f>
        <v>4250</v>
      </c>
    </row>
    <row r="169" spans="1:8" s="136" customFormat="1" x14ac:dyDescent="0.2">
      <c r="A169" s="65" t="s">
        <v>40</v>
      </c>
      <c r="B169" s="66" t="s">
        <v>430</v>
      </c>
      <c r="C169" s="66" t="s">
        <v>454</v>
      </c>
      <c r="D169" s="66" t="s">
        <v>579</v>
      </c>
      <c r="E169" s="66"/>
      <c r="F169" s="67">
        <f>F170+F172+F174</f>
        <v>4250</v>
      </c>
      <c r="G169" s="67">
        <f>G170+G172+G174</f>
        <v>4250</v>
      </c>
      <c r="H169" s="67">
        <f>H170+H172+H174</f>
        <v>4250</v>
      </c>
    </row>
    <row r="170" spans="1:8" s="136" customFormat="1" ht="24" x14ac:dyDescent="0.2">
      <c r="A170" s="74" t="s">
        <v>72</v>
      </c>
      <c r="B170" s="75" t="s">
        <v>430</v>
      </c>
      <c r="C170" s="75" t="s">
        <v>454</v>
      </c>
      <c r="D170" s="75" t="s">
        <v>579</v>
      </c>
      <c r="E170" s="75" t="s">
        <v>73</v>
      </c>
      <c r="F170" s="76">
        <f>F171</f>
        <v>3624</v>
      </c>
      <c r="G170" s="76">
        <f>G171</f>
        <v>3624</v>
      </c>
      <c r="H170" s="76">
        <f>H171</f>
        <v>3624</v>
      </c>
    </row>
    <row r="171" spans="1:8" s="136" customFormat="1" x14ac:dyDescent="0.2">
      <c r="A171" s="74" t="s">
        <v>433</v>
      </c>
      <c r="B171" s="75" t="s">
        <v>430</v>
      </c>
      <c r="C171" s="75" t="s">
        <v>454</v>
      </c>
      <c r="D171" s="75" t="s">
        <v>579</v>
      </c>
      <c r="E171" s="75" t="s">
        <v>434</v>
      </c>
      <c r="F171" s="76">
        <v>3624</v>
      </c>
      <c r="G171" s="76">
        <v>3624</v>
      </c>
      <c r="H171" s="76">
        <v>3624</v>
      </c>
    </row>
    <row r="172" spans="1:8" s="136" customFormat="1" x14ac:dyDescent="0.2">
      <c r="A172" s="74" t="s">
        <v>495</v>
      </c>
      <c r="B172" s="75" t="s">
        <v>430</v>
      </c>
      <c r="C172" s="75" t="s">
        <v>454</v>
      </c>
      <c r="D172" s="75" t="s">
        <v>579</v>
      </c>
      <c r="E172" s="75" t="s">
        <v>77</v>
      </c>
      <c r="F172" s="76">
        <f>F173</f>
        <v>613</v>
      </c>
      <c r="G172" s="76">
        <f>G173</f>
        <v>613</v>
      </c>
      <c r="H172" s="76">
        <f>H173</f>
        <v>613</v>
      </c>
    </row>
    <row r="173" spans="1:8" s="136" customFormat="1" x14ac:dyDescent="0.2">
      <c r="A173" s="74" t="s">
        <v>78</v>
      </c>
      <c r="B173" s="75" t="s">
        <v>430</v>
      </c>
      <c r="C173" s="75" t="s">
        <v>454</v>
      </c>
      <c r="D173" s="75" t="s">
        <v>579</v>
      </c>
      <c r="E173" s="75" t="s">
        <v>79</v>
      </c>
      <c r="F173" s="76">
        <v>613</v>
      </c>
      <c r="G173" s="76">
        <v>613</v>
      </c>
      <c r="H173" s="76">
        <v>613</v>
      </c>
    </row>
    <row r="174" spans="1:8" s="136" customFormat="1" x14ac:dyDescent="0.2">
      <c r="A174" s="74" t="s">
        <v>80</v>
      </c>
      <c r="B174" s="75" t="s">
        <v>430</v>
      </c>
      <c r="C174" s="75" t="s">
        <v>454</v>
      </c>
      <c r="D174" s="75" t="s">
        <v>579</v>
      </c>
      <c r="E174" s="75" t="s">
        <v>81</v>
      </c>
      <c r="F174" s="76">
        <f>F175</f>
        <v>13</v>
      </c>
      <c r="G174" s="76">
        <f>G175</f>
        <v>13</v>
      </c>
      <c r="H174" s="76">
        <f>H175</f>
        <v>13</v>
      </c>
    </row>
    <row r="175" spans="1:8" s="136" customFormat="1" x14ac:dyDescent="0.2">
      <c r="A175" s="74" t="s">
        <v>453</v>
      </c>
      <c r="B175" s="75" t="s">
        <v>430</v>
      </c>
      <c r="C175" s="75" t="s">
        <v>454</v>
      </c>
      <c r="D175" s="75" t="s">
        <v>579</v>
      </c>
      <c r="E175" s="75" t="s">
        <v>82</v>
      </c>
      <c r="F175" s="76">
        <v>13</v>
      </c>
      <c r="G175" s="76">
        <v>13</v>
      </c>
      <c r="H175" s="76">
        <v>13</v>
      </c>
    </row>
    <row r="176" spans="1:8" s="136" customFormat="1" x14ac:dyDescent="0.2">
      <c r="A176" s="65" t="s">
        <v>325</v>
      </c>
      <c r="B176" s="66" t="s">
        <v>71</v>
      </c>
      <c r="C176" s="66" t="s">
        <v>70</v>
      </c>
      <c r="D176" s="66"/>
      <c r="E176" s="66"/>
      <c r="F176" s="67">
        <f>F177+F186+F201+F236</f>
        <v>818587.70000000007</v>
      </c>
      <c r="G176" s="67">
        <f t="shared" ref="G176:H176" si="57">G177+G186+G201+G236</f>
        <v>430574.4</v>
      </c>
      <c r="H176" s="67">
        <f t="shared" si="57"/>
        <v>430886.9</v>
      </c>
    </row>
    <row r="177" spans="1:8" s="136" customFormat="1" x14ac:dyDescent="0.2">
      <c r="A177" s="65" t="s">
        <v>335</v>
      </c>
      <c r="B177" s="66" t="s">
        <v>71</v>
      </c>
      <c r="C177" s="66" t="s">
        <v>437</v>
      </c>
      <c r="D177" s="66"/>
      <c r="E177" s="66"/>
      <c r="F177" s="67">
        <f t="shared" ref="F177:H178" si="58">F178</f>
        <v>9063.4</v>
      </c>
      <c r="G177" s="67">
        <f t="shared" si="58"/>
        <v>9063.4</v>
      </c>
      <c r="H177" s="67">
        <f t="shared" si="58"/>
        <v>9063.4</v>
      </c>
    </row>
    <row r="178" spans="1:8" s="136" customFormat="1" ht="13.5" x14ac:dyDescent="0.2">
      <c r="A178" s="78" t="s">
        <v>746</v>
      </c>
      <c r="B178" s="69" t="s">
        <v>71</v>
      </c>
      <c r="C178" s="69" t="s">
        <v>437</v>
      </c>
      <c r="D178" s="102" t="s">
        <v>228</v>
      </c>
      <c r="E178" s="69"/>
      <c r="F178" s="70">
        <f t="shared" si="58"/>
        <v>9063.4</v>
      </c>
      <c r="G178" s="70">
        <f t="shared" si="58"/>
        <v>9063.4</v>
      </c>
      <c r="H178" s="70">
        <f t="shared" si="58"/>
        <v>9063.4</v>
      </c>
    </row>
    <row r="179" spans="1:8" s="136" customFormat="1" x14ac:dyDescent="0.2">
      <c r="A179" s="65" t="s">
        <v>233</v>
      </c>
      <c r="B179" s="66" t="s">
        <v>71</v>
      </c>
      <c r="C179" s="66" t="s">
        <v>437</v>
      </c>
      <c r="D179" s="66" t="s">
        <v>642</v>
      </c>
      <c r="E179" s="66"/>
      <c r="F179" s="67">
        <f>F180+F182+F184</f>
        <v>9063.4</v>
      </c>
      <c r="G179" s="67">
        <f>G180+G182+G184</f>
        <v>9063.4</v>
      </c>
      <c r="H179" s="67">
        <f>H180+H182+H184</f>
        <v>9063.4</v>
      </c>
    </row>
    <row r="180" spans="1:8" s="136" customFormat="1" ht="24" x14ac:dyDescent="0.2">
      <c r="A180" s="74" t="s">
        <v>72</v>
      </c>
      <c r="B180" s="75" t="s">
        <v>71</v>
      </c>
      <c r="C180" s="75" t="s">
        <v>437</v>
      </c>
      <c r="D180" s="75" t="s">
        <v>642</v>
      </c>
      <c r="E180" s="75" t="s">
        <v>73</v>
      </c>
      <c r="F180" s="76">
        <f>F181</f>
        <v>7800</v>
      </c>
      <c r="G180" s="76">
        <f>G181</f>
        <v>7800</v>
      </c>
      <c r="H180" s="76">
        <f>H181</f>
        <v>7800</v>
      </c>
    </row>
    <row r="181" spans="1:8" s="136" customFormat="1" x14ac:dyDescent="0.2">
      <c r="A181" s="74" t="s">
        <v>433</v>
      </c>
      <c r="B181" s="75" t="s">
        <v>71</v>
      </c>
      <c r="C181" s="75" t="s">
        <v>437</v>
      </c>
      <c r="D181" s="75" t="s">
        <v>642</v>
      </c>
      <c r="E181" s="75" t="s">
        <v>434</v>
      </c>
      <c r="F181" s="76">
        <v>7800</v>
      </c>
      <c r="G181" s="76">
        <v>7800</v>
      </c>
      <c r="H181" s="76">
        <v>7800</v>
      </c>
    </row>
    <row r="182" spans="1:8" s="136" customFormat="1" x14ac:dyDescent="0.2">
      <c r="A182" s="74" t="s">
        <v>495</v>
      </c>
      <c r="B182" s="75" t="s">
        <v>71</v>
      </c>
      <c r="C182" s="75" t="s">
        <v>437</v>
      </c>
      <c r="D182" s="75" t="s">
        <v>642</v>
      </c>
      <c r="E182" s="75" t="s">
        <v>77</v>
      </c>
      <c r="F182" s="76">
        <f>F183</f>
        <v>1224</v>
      </c>
      <c r="G182" s="76">
        <f>G183</f>
        <v>1224</v>
      </c>
      <c r="H182" s="76">
        <f>H183</f>
        <v>1224</v>
      </c>
    </row>
    <row r="183" spans="1:8" s="136" customFormat="1" x14ac:dyDescent="0.2">
      <c r="A183" s="74" t="s">
        <v>78</v>
      </c>
      <c r="B183" s="75" t="s">
        <v>71</v>
      </c>
      <c r="C183" s="75" t="s">
        <v>437</v>
      </c>
      <c r="D183" s="75" t="s">
        <v>642</v>
      </c>
      <c r="E183" s="75" t="s">
        <v>79</v>
      </c>
      <c r="F183" s="76">
        <v>1224</v>
      </c>
      <c r="G183" s="76">
        <v>1224</v>
      </c>
      <c r="H183" s="76">
        <v>1224</v>
      </c>
    </row>
    <row r="184" spans="1:8" s="136" customFormat="1" x14ac:dyDescent="0.2">
      <c r="A184" s="74" t="s">
        <v>80</v>
      </c>
      <c r="B184" s="75" t="s">
        <v>71</v>
      </c>
      <c r="C184" s="75" t="s">
        <v>437</v>
      </c>
      <c r="D184" s="75" t="s">
        <v>642</v>
      </c>
      <c r="E184" s="75" t="s">
        <v>81</v>
      </c>
      <c r="F184" s="76">
        <f>F185</f>
        <v>39.4</v>
      </c>
      <c r="G184" s="76">
        <f>G185</f>
        <v>39.4</v>
      </c>
      <c r="H184" s="76">
        <f>H185</f>
        <v>39.4</v>
      </c>
    </row>
    <row r="185" spans="1:8" s="136" customFormat="1" x14ac:dyDescent="0.2">
      <c r="A185" s="74" t="s">
        <v>453</v>
      </c>
      <c r="B185" s="75" t="s">
        <v>71</v>
      </c>
      <c r="C185" s="75" t="s">
        <v>437</v>
      </c>
      <c r="D185" s="75" t="s">
        <v>642</v>
      </c>
      <c r="E185" s="75" t="s">
        <v>82</v>
      </c>
      <c r="F185" s="76">
        <v>39.4</v>
      </c>
      <c r="G185" s="76">
        <v>39.4</v>
      </c>
      <c r="H185" s="76">
        <v>39.4</v>
      </c>
    </row>
    <row r="186" spans="1:8" s="136" customFormat="1" x14ac:dyDescent="0.2">
      <c r="A186" s="65" t="s">
        <v>336</v>
      </c>
      <c r="B186" s="66" t="s">
        <v>71</v>
      </c>
      <c r="C186" s="66" t="s">
        <v>435</v>
      </c>
      <c r="D186" s="66"/>
      <c r="E186" s="66"/>
      <c r="F186" s="67">
        <f>F187</f>
        <v>68740</v>
      </c>
      <c r="G186" s="67">
        <f t="shared" ref="G186:H186" si="59">G187</f>
        <v>68740</v>
      </c>
      <c r="H186" s="67">
        <f t="shared" si="59"/>
        <v>68740</v>
      </c>
    </row>
    <row r="187" spans="1:8" s="136" customFormat="1" ht="13.5" x14ac:dyDescent="0.2">
      <c r="A187" s="78" t="s">
        <v>613</v>
      </c>
      <c r="B187" s="69" t="s">
        <v>71</v>
      </c>
      <c r="C187" s="69" t="s">
        <v>435</v>
      </c>
      <c r="D187" s="69" t="s">
        <v>212</v>
      </c>
      <c r="E187" s="69"/>
      <c r="F187" s="70">
        <f>F188+F197</f>
        <v>68740</v>
      </c>
      <c r="G187" s="70">
        <f t="shared" ref="G187:H187" si="60">G188+G197</f>
        <v>68740</v>
      </c>
      <c r="H187" s="70">
        <f t="shared" si="60"/>
        <v>68740</v>
      </c>
    </row>
    <row r="188" spans="1:8" s="136" customFormat="1" x14ac:dyDescent="0.2">
      <c r="A188" s="79" t="s">
        <v>92</v>
      </c>
      <c r="B188" s="80" t="s">
        <v>71</v>
      </c>
      <c r="C188" s="80" t="s">
        <v>435</v>
      </c>
      <c r="D188" s="80" t="s">
        <v>213</v>
      </c>
      <c r="E188" s="80"/>
      <c r="F188" s="81">
        <f>F189+F192</f>
        <v>5740</v>
      </c>
      <c r="G188" s="81">
        <f>G189+G192</f>
        <v>5740</v>
      </c>
      <c r="H188" s="81">
        <f>H189+H192</f>
        <v>5740</v>
      </c>
    </row>
    <row r="189" spans="1:8" s="136" customFormat="1" x14ac:dyDescent="0.2">
      <c r="A189" s="82" t="s">
        <v>274</v>
      </c>
      <c r="B189" s="66" t="s">
        <v>71</v>
      </c>
      <c r="C189" s="66" t="s">
        <v>435</v>
      </c>
      <c r="D189" s="66" t="s">
        <v>299</v>
      </c>
      <c r="E189" s="66"/>
      <c r="F189" s="67">
        <f t="shared" ref="F189:H190" si="61">F190</f>
        <v>5475</v>
      </c>
      <c r="G189" s="67">
        <f t="shared" si="61"/>
        <v>5475</v>
      </c>
      <c r="H189" s="67">
        <f t="shared" si="61"/>
        <v>5475</v>
      </c>
    </row>
    <row r="190" spans="1:8" s="136" customFormat="1" ht="24" x14ac:dyDescent="0.2">
      <c r="A190" s="74" t="s">
        <v>72</v>
      </c>
      <c r="B190" s="75" t="s">
        <v>71</v>
      </c>
      <c r="C190" s="75" t="s">
        <v>435</v>
      </c>
      <c r="D190" s="75" t="s">
        <v>299</v>
      </c>
      <c r="E190" s="75" t="s">
        <v>73</v>
      </c>
      <c r="F190" s="76">
        <f t="shared" si="61"/>
        <v>5475</v>
      </c>
      <c r="G190" s="76">
        <f t="shared" si="61"/>
        <v>5475</v>
      </c>
      <c r="H190" s="76">
        <f t="shared" si="61"/>
        <v>5475</v>
      </c>
    </row>
    <row r="191" spans="1:8" s="136" customFormat="1" x14ac:dyDescent="0.2">
      <c r="A191" s="74" t="s">
        <v>74</v>
      </c>
      <c r="B191" s="75" t="s">
        <v>71</v>
      </c>
      <c r="C191" s="75" t="s">
        <v>435</v>
      </c>
      <c r="D191" s="75" t="s">
        <v>299</v>
      </c>
      <c r="E191" s="75" t="s">
        <v>75</v>
      </c>
      <c r="F191" s="76">
        <v>5475</v>
      </c>
      <c r="G191" s="76">
        <v>5475</v>
      </c>
      <c r="H191" s="76">
        <v>5475</v>
      </c>
    </row>
    <row r="192" spans="1:8" s="136" customFormat="1" x14ac:dyDescent="0.2">
      <c r="A192" s="65" t="s">
        <v>76</v>
      </c>
      <c r="B192" s="66" t="s">
        <v>71</v>
      </c>
      <c r="C192" s="66" t="s">
        <v>435</v>
      </c>
      <c r="D192" s="66" t="s">
        <v>300</v>
      </c>
      <c r="E192" s="66"/>
      <c r="F192" s="67">
        <f>F193+F195</f>
        <v>265</v>
      </c>
      <c r="G192" s="67">
        <f>G193+G195</f>
        <v>265</v>
      </c>
      <c r="H192" s="67">
        <f>H193+H195</f>
        <v>265</v>
      </c>
    </row>
    <row r="193" spans="1:8" s="136" customFormat="1" x14ac:dyDescent="0.2">
      <c r="A193" s="74" t="s">
        <v>495</v>
      </c>
      <c r="B193" s="75" t="s">
        <v>71</v>
      </c>
      <c r="C193" s="75" t="s">
        <v>435</v>
      </c>
      <c r="D193" s="75" t="s">
        <v>300</v>
      </c>
      <c r="E193" s="75" t="s">
        <v>77</v>
      </c>
      <c r="F193" s="76">
        <f>F194</f>
        <v>255</v>
      </c>
      <c r="G193" s="76">
        <f>G194</f>
        <v>255</v>
      </c>
      <c r="H193" s="76">
        <f>H194</f>
        <v>255</v>
      </c>
    </row>
    <row r="194" spans="1:8" s="136" customFormat="1" x14ac:dyDescent="0.2">
      <c r="A194" s="74" t="s">
        <v>78</v>
      </c>
      <c r="B194" s="75" t="s">
        <v>71</v>
      </c>
      <c r="C194" s="75" t="s">
        <v>435</v>
      </c>
      <c r="D194" s="75" t="s">
        <v>300</v>
      </c>
      <c r="E194" s="75" t="s">
        <v>79</v>
      </c>
      <c r="F194" s="76">
        <v>255</v>
      </c>
      <c r="G194" s="76">
        <v>255</v>
      </c>
      <c r="H194" s="76">
        <v>255</v>
      </c>
    </row>
    <row r="195" spans="1:8" s="136" customFormat="1" x14ac:dyDescent="0.2">
      <c r="A195" s="74" t="s">
        <v>80</v>
      </c>
      <c r="B195" s="75" t="s">
        <v>71</v>
      </c>
      <c r="C195" s="75" t="s">
        <v>435</v>
      </c>
      <c r="D195" s="75" t="s">
        <v>300</v>
      </c>
      <c r="E195" s="75" t="s">
        <v>81</v>
      </c>
      <c r="F195" s="76">
        <f>F196</f>
        <v>10</v>
      </c>
      <c r="G195" s="76">
        <f>G196</f>
        <v>10</v>
      </c>
      <c r="H195" s="76">
        <f>H196</f>
        <v>10</v>
      </c>
    </row>
    <row r="196" spans="1:8" s="136" customFormat="1" x14ac:dyDescent="0.2">
      <c r="A196" s="74" t="s">
        <v>453</v>
      </c>
      <c r="B196" s="75" t="s">
        <v>71</v>
      </c>
      <c r="C196" s="75" t="s">
        <v>435</v>
      </c>
      <c r="D196" s="75" t="s">
        <v>300</v>
      </c>
      <c r="E196" s="75" t="s">
        <v>82</v>
      </c>
      <c r="F196" s="76">
        <v>10</v>
      </c>
      <c r="G196" s="76">
        <v>10</v>
      </c>
      <c r="H196" s="76">
        <v>10</v>
      </c>
    </row>
    <row r="197" spans="1:8" s="136" customFormat="1" x14ac:dyDescent="0.2">
      <c r="A197" s="83" t="s">
        <v>301</v>
      </c>
      <c r="B197" s="80" t="s">
        <v>71</v>
      </c>
      <c r="C197" s="80" t="s">
        <v>435</v>
      </c>
      <c r="D197" s="84" t="s">
        <v>302</v>
      </c>
      <c r="E197" s="80"/>
      <c r="F197" s="81">
        <f>F198</f>
        <v>63000</v>
      </c>
      <c r="G197" s="81">
        <f t="shared" ref="G197:H199" si="62">G198</f>
        <v>63000</v>
      </c>
      <c r="H197" s="81">
        <f t="shared" si="62"/>
        <v>63000</v>
      </c>
    </row>
    <row r="198" spans="1:8" s="136" customFormat="1" ht="24" x14ac:dyDescent="0.2">
      <c r="A198" s="83" t="s">
        <v>493</v>
      </c>
      <c r="B198" s="80" t="s">
        <v>71</v>
      </c>
      <c r="C198" s="80" t="s">
        <v>435</v>
      </c>
      <c r="D198" s="84" t="s">
        <v>614</v>
      </c>
      <c r="E198" s="80"/>
      <c r="F198" s="81">
        <f>F199</f>
        <v>63000</v>
      </c>
      <c r="G198" s="81">
        <f t="shared" si="62"/>
        <v>63000</v>
      </c>
      <c r="H198" s="81">
        <f t="shared" si="62"/>
        <v>63000</v>
      </c>
    </row>
    <row r="199" spans="1:8" s="136" customFormat="1" x14ac:dyDescent="0.2">
      <c r="A199" s="74" t="s">
        <v>80</v>
      </c>
      <c r="B199" s="75" t="s">
        <v>71</v>
      </c>
      <c r="C199" s="75" t="s">
        <v>435</v>
      </c>
      <c r="D199" s="85" t="s">
        <v>614</v>
      </c>
      <c r="E199" s="75" t="s">
        <v>81</v>
      </c>
      <c r="F199" s="76">
        <f>F200</f>
        <v>63000</v>
      </c>
      <c r="G199" s="76">
        <f t="shared" si="62"/>
        <v>63000</v>
      </c>
      <c r="H199" s="76">
        <f t="shared" si="62"/>
        <v>63000</v>
      </c>
    </row>
    <row r="200" spans="1:8" s="136" customFormat="1" ht="24" x14ac:dyDescent="0.2">
      <c r="A200" s="74" t="s">
        <v>494</v>
      </c>
      <c r="B200" s="75" t="s">
        <v>71</v>
      </c>
      <c r="C200" s="75" t="s">
        <v>435</v>
      </c>
      <c r="D200" s="85" t="s">
        <v>614</v>
      </c>
      <c r="E200" s="75" t="s">
        <v>379</v>
      </c>
      <c r="F200" s="76">
        <v>63000</v>
      </c>
      <c r="G200" s="76">
        <v>63000</v>
      </c>
      <c r="H200" s="76">
        <v>63000</v>
      </c>
    </row>
    <row r="201" spans="1:8" s="136" customFormat="1" x14ac:dyDescent="0.2">
      <c r="A201" s="65" t="s">
        <v>356</v>
      </c>
      <c r="B201" s="66" t="s">
        <v>71</v>
      </c>
      <c r="C201" s="66" t="s">
        <v>431</v>
      </c>
      <c r="D201" s="85"/>
      <c r="E201" s="75"/>
      <c r="F201" s="67">
        <f>F202</f>
        <v>725684.3</v>
      </c>
      <c r="G201" s="67">
        <f t="shared" ref="G201:H201" si="63">G202</f>
        <v>334771</v>
      </c>
      <c r="H201" s="67">
        <f t="shared" si="63"/>
        <v>334583.5</v>
      </c>
    </row>
    <row r="202" spans="1:8" s="136" customFormat="1" ht="13.5" x14ac:dyDescent="0.2">
      <c r="A202" s="78" t="s">
        <v>613</v>
      </c>
      <c r="B202" s="69" t="s">
        <v>71</v>
      </c>
      <c r="C202" s="69" t="s">
        <v>431</v>
      </c>
      <c r="D202" s="69" t="s">
        <v>212</v>
      </c>
      <c r="E202" s="69"/>
      <c r="F202" s="70">
        <f>F203+F224</f>
        <v>725684.3</v>
      </c>
      <c r="G202" s="70">
        <f>G203+G224</f>
        <v>334771</v>
      </c>
      <c r="H202" s="70">
        <f>H203+H224</f>
        <v>334583.5</v>
      </c>
    </row>
    <row r="203" spans="1:8" s="136" customFormat="1" ht="24" x14ac:dyDescent="0.2">
      <c r="A203" s="83" t="s">
        <v>615</v>
      </c>
      <c r="B203" s="80" t="s">
        <v>71</v>
      </c>
      <c r="C203" s="80" t="s">
        <v>431</v>
      </c>
      <c r="D203" s="84" t="s">
        <v>303</v>
      </c>
      <c r="E203" s="80"/>
      <c r="F203" s="81">
        <f>F204+F209+F212+F215+F218+F221</f>
        <v>676360.8</v>
      </c>
      <c r="G203" s="81">
        <f t="shared" ref="G203:H203" si="64">G204+G209+G212+G215+G218+G221</f>
        <v>285447.5</v>
      </c>
      <c r="H203" s="81">
        <f t="shared" si="64"/>
        <v>285260</v>
      </c>
    </row>
    <row r="204" spans="1:8" s="136" customFormat="1" ht="24" x14ac:dyDescent="0.2">
      <c r="A204" s="65" t="s">
        <v>215</v>
      </c>
      <c r="B204" s="66" t="s">
        <v>71</v>
      </c>
      <c r="C204" s="66" t="s">
        <v>431</v>
      </c>
      <c r="D204" s="66" t="s">
        <v>616</v>
      </c>
      <c r="E204" s="66"/>
      <c r="F204" s="67">
        <f>F205+F207</f>
        <v>19474</v>
      </c>
      <c r="G204" s="67">
        <f t="shared" ref="G204:H204" si="65">G205+G207</f>
        <v>20779</v>
      </c>
      <c r="H204" s="67">
        <f t="shared" si="65"/>
        <v>21723</v>
      </c>
    </row>
    <row r="205" spans="1:8" s="136" customFormat="1" x14ac:dyDescent="0.2">
      <c r="A205" s="74" t="s">
        <v>495</v>
      </c>
      <c r="B205" s="75" t="s">
        <v>71</v>
      </c>
      <c r="C205" s="75" t="s">
        <v>431</v>
      </c>
      <c r="D205" s="75" t="s">
        <v>616</v>
      </c>
      <c r="E205" s="75" t="s">
        <v>77</v>
      </c>
      <c r="F205" s="76">
        <f>F206</f>
        <v>3474</v>
      </c>
      <c r="G205" s="76">
        <f t="shared" ref="G205:H205" si="66">G206</f>
        <v>20779</v>
      </c>
      <c r="H205" s="76">
        <f t="shared" si="66"/>
        <v>21723</v>
      </c>
    </row>
    <row r="206" spans="1:8" s="136" customFormat="1" x14ac:dyDescent="0.2">
      <c r="A206" s="74" t="s">
        <v>78</v>
      </c>
      <c r="B206" s="75" t="s">
        <v>71</v>
      </c>
      <c r="C206" s="75" t="s">
        <v>431</v>
      </c>
      <c r="D206" s="75" t="s">
        <v>616</v>
      </c>
      <c r="E206" s="75" t="s">
        <v>79</v>
      </c>
      <c r="F206" s="76">
        <v>3474</v>
      </c>
      <c r="G206" s="76">
        <v>20779</v>
      </c>
      <c r="H206" s="76">
        <v>21723</v>
      </c>
    </row>
    <row r="207" spans="1:8" s="136" customFormat="1" x14ac:dyDescent="0.2">
      <c r="A207" s="74" t="s">
        <v>202</v>
      </c>
      <c r="B207" s="75" t="s">
        <v>71</v>
      </c>
      <c r="C207" s="75" t="s">
        <v>431</v>
      </c>
      <c r="D207" s="75" t="s">
        <v>616</v>
      </c>
      <c r="E207" s="75" t="s">
        <v>382</v>
      </c>
      <c r="F207" s="76">
        <f>F208</f>
        <v>16000</v>
      </c>
      <c r="G207" s="88">
        <f t="shared" ref="G207:H207" si="67">G208</f>
        <v>0</v>
      </c>
      <c r="H207" s="88">
        <f t="shared" si="67"/>
        <v>0</v>
      </c>
    </row>
    <row r="208" spans="1:8" s="136" customFormat="1" x14ac:dyDescent="0.2">
      <c r="A208" s="74" t="s">
        <v>383</v>
      </c>
      <c r="B208" s="75" t="s">
        <v>71</v>
      </c>
      <c r="C208" s="75" t="s">
        <v>431</v>
      </c>
      <c r="D208" s="75" t="s">
        <v>616</v>
      </c>
      <c r="E208" s="75" t="s">
        <v>384</v>
      </c>
      <c r="F208" s="76">
        <v>16000</v>
      </c>
      <c r="G208" s="88">
        <v>0</v>
      </c>
      <c r="H208" s="88">
        <v>0</v>
      </c>
    </row>
    <row r="209" spans="1:8" s="136" customFormat="1" x14ac:dyDescent="0.2">
      <c r="A209" s="143" t="s">
        <v>537</v>
      </c>
      <c r="B209" s="66" t="s">
        <v>71</v>
      </c>
      <c r="C209" s="66" t="s">
        <v>431</v>
      </c>
      <c r="D209" s="66" t="s">
        <v>617</v>
      </c>
      <c r="E209" s="66"/>
      <c r="F209" s="67">
        <f>F210</f>
        <v>975</v>
      </c>
      <c r="G209" s="67">
        <f t="shared" ref="G209:H210" si="68">G210</f>
        <v>950</v>
      </c>
      <c r="H209" s="67">
        <f t="shared" si="68"/>
        <v>950</v>
      </c>
    </row>
    <row r="210" spans="1:8" s="136" customFormat="1" x14ac:dyDescent="0.2">
      <c r="A210" s="74" t="s">
        <v>495</v>
      </c>
      <c r="B210" s="75" t="s">
        <v>71</v>
      </c>
      <c r="C210" s="75" t="s">
        <v>431</v>
      </c>
      <c r="D210" s="75" t="s">
        <v>617</v>
      </c>
      <c r="E210" s="75" t="s">
        <v>77</v>
      </c>
      <c r="F210" s="76">
        <f>F211</f>
        <v>975</v>
      </c>
      <c r="G210" s="76">
        <f t="shared" si="68"/>
        <v>950</v>
      </c>
      <c r="H210" s="76">
        <f t="shared" si="68"/>
        <v>950</v>
      </c>
    </row>
    <row r="211" spans="1:8" s="136" customFormat="1" x14ac:dyDescent="0.2">
      <c r="A211" s="74" t="s">
        <v>78</v>
      </c>
      <c r="B211" s="75" t="s">
        <v>71</v>
      </c>
      <c r="C211" s="75" t="s">
        <v>431</v>
      </c>
      <c r="D211" s="75" t="s">
        <v>617</v>
      </c>
      <c r="E211" s="75" t="s">
        <v>79</v>
      </c>
      <c r="F211" s="76">
        <v>975</v>
      </c>
      <c r="G211" s="76">
        <v>950</v>
      </c>
      <c r="H211" s="76">
        <v>950</v>
      </c>
    </row>
    <row r="212" spans="1:8" s="136" customFormat="1" ht="24" x14ac:dyDescent="0.2">
      <c r="A212" s="79" t="s">
        <v>496</v>
      </c>
      <c r="B212" s="80" t="s">
        <v>71</v>
      </c>
      <c r="C212" s="80" t="s">
        <v>431</v>
      </c>
      <c r="D212" s="80" t="s">
        <v>41</v>
      </c>
      <c r="E212" s="80"/>
      <c r="F212" s="81">
        <f>F213</f>
        <v>164322.79999999999</v>
      </c>
      <c r="G212" s="81">
        <f t="shared" ref="G212:H213" si="69">G213</f>
        <v>173734.5</v>
      </c>
      <c r="H212" s="81">
        <f t="shared" si="69"/>
        <v>176397</v>
      </c>
    </row>
    <row r="213" spans="1:8" s="136" customFormat="1" x14ac:dyDescent="0.2">
      <c r="A213" s="74" t="s">
        <v>495</v>
      </c>
      <c r="B213" s="75" t="s">
        <v>71</v>
      </c>
      <c r="C213" s="75" t="s">
        <v>431</v>
      </c>
      <c r="D213" s="75" t="s">
        <v>41</v>
      </c>
      <c r="E213" s="75" t="s">
        <v>77</v>
      </c>
      <c r="F213" s="76">
        <f>F214</f>
        <v>164322.79999999999</v>
      </c>
      <c r="G213" s="76">
        <f t="shared" si="69"/>
        <v>173734.5</v>
      </c>
      <c r="H213" s="76">
        <f t="shared" si="69"/>
        <v>176397</v>
      </c>
    </row>
    <row r="214" spans="1:8" s="136" customFormat="1" x14ac:dyDescent="0.2">
      <c r="A214" s="74" t="s">
        <v>78</v>
      </c>
      <c r="B214" s="75" t="s">
        <v>71</v>
      </c>
      <c r="C214" s="75" t="s">
        <v>431</v>
      </c>
      <c r="D214" s="75" t="s">
        <v>41</v>
      </c>
      <c r="E214" s="75" t="s">
        <v>79</v>
      </c>
      <c r="F214" s="76">
        <v>164322.79999999999</v>
      </c>
      <c r="G214" s="88">
        <v>173734.5</v>
      </c>
      <c r="H214" s="88">
        <v>176397</v>
      </c>
    </row>
    <row r="215" spans="1:8" s="136" customFormat="1" ht="24" x14ac:dyDescent="0.2">
      <c r="A215" s="79" t="s">
        <v>216</v>
      </c>
      <c r="B215" s="80" t="s">
        <v>71</v>
      </c>
      <c r="C215" s="80" t="s">
        <v>431</v>
      </c>
      <c r="D215" s="80" t="s">
        <v>42</v>
      </c>
      <c r="E215" s="80"/>
      <c r="F215" s="81">
        <f>F216</f>
        <v>10623</v>
      </c>
      <c r="G215" s="89">
        <f t="shared" ref="G215:H216" si="70">G216</f>
        <v>10424</v>
      </c>
      <c r="H215" s="89">
        <f t="shared" si="70"/>
        <v>10584</v>
      </c>
    </row>
    <row r="216" spans="1:8" s="136" customFormat="1" x14ac:dyDescent="0.2">
      <c r="A216" s="74" t="s">
        <v>495</v>
      </c>
      <c r="B216" s="75" t="s">
        <v>71</v>
      </c>
      <c r="C216" s="75" t="s">
        <v>431</v>
      </c>
      <c r="D216" s="75" t="s">
        <v>42</v>
      </c>
      <c r="E216" s="75" t="s">
        <v>77</v>
      </c>
      <c r="F216" s="76">
        <f>F217</f>
        <v>10623</v>
      </c>
      <c r="G216" s="88">
        <f t="shared" si="70"/>
        <v>10424</v>
      </c>
      <c r="H216" s="88">
        <f t="shared" si="70"/>
        <v>10584</v>
      </c>
    </row>
    <row r="217" spans="1:8" s="136" customFormat="1" x14ac:dyDescent="0.2">
      <c r="A217" s="74" t="s">
        <v>78</v>
      </c>
      <c r="B217" s="75" t="s">
        <v>71</v>
      </c>
      <c r="C217" s="75" t="s">
        <v>431</v>
      </c>
      <c r="D217" s="75" t="s">
        <v>42</v>
      </c>
      <c r="E217" s="75" t="s">
        <v>79</v>
      </c>
      <c r="F217" s="76">
        <v>10623</v>
      </c>
      <c r="G217" s="88">
        <v>10424</v>
      </c>
      <c r="H217" s="88">
        <v>10584</v>
      </c>
    </row>
    <row r="218" spans="1:8" s="136" customFormat="1" ht="36" x14ac:dyDescent="0.2">
      <c r="A218" s="65" t="s">
        <v>515</v>
      </c>
      <c r="B218" s="66" t="s">
        <v>489</v>
      </c>
      <c r="C218" s="66" t="s">
        <v>431</v>
      </c>
      <c r="D218" s="66" t="s">
        <v>490</v>
      </c>
      <c r="E218" s="66"/>
      <c r="F218" s="67">
        <f>F219</f>
        <v>400000</v>
      </c>
      <c r="G218" s="87">
        <f t="shared" ref="G218:H219" si="71">G219</f>
        <v>0</v>
      </c>
      <c r="H218" s="87">
        <f t="shared" si="71"/>
        <v>0</v>
      </c>
    </row>
    <row r="219" spans="1:8" s="136" customFormat="1" x14ac:dyDescent="0.2">
      <c r="A219" s="74" t="s">
        <v>495</v>
      </c>
      <c r="B219" s="75" t="s">
        <v>71</v>
      </c>
      <c r="C219" s="75" t="s">
        <v>431</v>
      </c>
      <c r="D219" s="75" t="s">
        <v>490</v>
      </c>
      <c r="E219" s="75" t="s">
        <v>77</v>
      </c>
      <c r="F219" s="76">
        <f>F220</f>
        <v>400000</v>
      </c>
      <c r="G219" s="88">
        <f t="shared" si="71"/>
        <v>0</v>
      </c>
      <c r="H219" s="88">
        <f t="shared" si="71"/>
        <v>0</v>
      </c>
    </row>
    <row r="220" spans="1:8" s="139" customFormat="1" x14ac:dyDescent="0.2">
      <c r="A220" s="74" t="s">
        <v>78</v>
      </c>
      <c r="B220" s="75" t="s">
        <v>71</v>
      </c>
      <c r="C220" s="75" t="s">
        <v>431</v>
      </c>
      <c r="D220" s="75" t="s">
        <v>490</v>
      </c>
      <c r="E220" s="75" t="s">
        <v>79</v>
      </c>
      <c r="F220" s="76">
        <v>400000</v>
      </c>
      <c r="G220" s="88">
        <v>0</v>
      </c>
      <c r="H220" s="88">
        <v>0</v>
      </c>
    </row>
    <row r="221" spans="1:8" s="139" customFormat="1" ht="24" x14ac:dyDescent="0.2">
      <c r="A221" s="65" t="s">
        <v>491</v>
      </c>
      <c r="B221" s="66" t="s">
        <v>489</v>
      </c>
      <c r="C221" s="66" t="s">
        <v>431</v>
      </c>
      <c r="D221" s="66" t="s">
        <v>492</v>
      </c>
      <c r="E221" s="66"/>
      <c r="F221" s="67">
        <f>F222</f>
        <v>80966</v>
      </c>
      <c r="G221" s="67">
        <f t="shared" ref="G221:H222" si="72">G222</f>
        <v>79560</v>
      </c>
      <c r="H221" s="67">
        <f t="shared" si="72"/>
        <v>75606</v>
      </c>
    </row>
    <row r="222" spans="1:8" s="139" customFormat="1" x14ac:dyDescent="0.2">
      <c r="A222" s="74" t="s">
        <v>495</v>
      </c>
      <c r="B222" s="75" t="s">
        <v>71</v>
      </c>
      <c r="C222" s="75" t="s">
        <v>431</v>
      </c>
      <c r="D222" s="75" t="s">
        <v>492</v>
      </c>
      <c r="E222" s="75" t="s">
        <v>77</v>
      </c>
      <c r="F222" s="76">
        <f>F223</f>
        <v>80966</v>
      </c>
      <c r="G222" s="76">
        <f t="shared" si="72"/>
        <v>79560</v>
      </c>
      <c r="H222" s="76">
        <f t="shared" si="72"/>
        <v>75606</v>
      </c>
    </row>
    <row r="223" spans="1:8" s="139" customFormat="1" x14ac:dyDescent="0.2">
      <c r="A223" s="74" t="s">
        <v>78</v>
      </c>
      <c r="B223" s="75" t="s">
        <v>71</v>
      </c>
      <c r="C223" s="75" t="s">
        <v>431</v>
      </c>
      <c r="D223" s="75" t="s">
        <v>492</v>
      </c>
      <c r="E223" s="75" t="s">
        <v>79</v>
      </c>
      <c r="F223" s="76">
        <v>80966</v>
      </c>
      <c r="G223" s="88">
        <v>79560</v>
      </c>
      <c r="H223" s="88">
        <v>75606</v>
      </c>
    </row>
    <row r="224" spans="1:8" s="139" customFormat="1" x14ac:dyDescent="0.2">
      <c r="A224" s="79" t="s">
        <v>402</v>
      </c>
      <c r="B224" s="80" t="s">
        <v>71</v>
      </c>
      <c r="C224" s="80" t="s">
        <v>431</v>
      </c>
      <c r="D224" s="80" t="s">
        <v>298</v>
      </c>
      <c r="E224" s="80"/>
      <c r="F224" s="81">
        <f>F225+F233</f>
        <v>49323.5</v>
      </c>
      <c r="G224" s="81">
        <f>G225+G233</f>
        <v>49323.5</v>
      </c>
      <c r="H224" s="81">
        <f>H225+H233</f>
        <v>49323.5</v>
      </c>
    </row>
    <row r="225" spans="1:8" s="139" customFormat="1" x14ac:dyDescent="0.2">
      <c r="A225" s="112" t="s">
        <v>304</v>
      </c>
      <c r="B225" s="92" t="s">
        <v>71</v>
      </c>
      <c r="C225" s="92" t="s">
        <v>431</v>
      </c>
      <c r="D225" s="113" t="s">
        <v>618</v>
      </c>
      <c r="E225" s="92"/>
      <c r="F225" s="97">
        <f>F226</f>
        <v>4485</v>
      </c>
      <c r="G225" s="97">
        <f>G226</f>
        <v>4485</v>
      </c>
      <c r="H225" s="97">
        <f>H226</f>
        <v>4485</v>
      </c>
    </row>
    <row r="226" spans="1:8" s="139" customFormat="1" x14ac:dyDescent="0.2">
      <c r="A226" s="65" t="s">
        <v>432</v>
      </c>
      <c r="B226" s="66" t="s">
        <v>71</v>
      </c>
      <c r="C226" s="66" t="s">
        <v>431</v>
      </c>
      <c r="D226" s="66" t="s">
        <v>618</v>
      </c>
      <c r="E226" s="66"/>
      <c r="F226" s="67">
        <f>F227+F229+F231</f>
        <v>4485</v>
      </c>
      <c r="G226" s="67">
        <f>G227+G229+G231</f>
        <v>4485</v>
      </c>
      <c r="H226" s="67">
        <f>H227+H229+H231</f>
        <v>4485</v>
      </c>
    </row>
    <row r="227" spans="1:8" s="139" customFormat="1" ht="24" x14ac:dyDescent="0.2">
      <c r="A227" s="74" t="s">
        <v>72</v>
      </c>
      <c r="B227" s="75" t="s">
        <v>71</v>
      </c>
      <c r="C227" s="75" t="s">
        <v>431</v>
      </c>
      <c r="D227" s="75" t="s">
        <v>618</v>
      </c>
      <c r="E227" s="75" t="s">
        <v>73</v>
      </c>
      <c r="F227" s="76">
        <f>F228</f>
        <v>4020</v>
      </c>
      <c r="G227" s="76">
        <f>G228</f>
        <v>4020</v>
      </c>
      <c r="H227" s="76">
        <f>H228</f>
        <v>4020</v>
      </c>
    </row>
    <row r="228" spans="1:8" s="139" customFormat="1" x14ac:dyDescent="0.2">
      <c r="A228" s="74" t="s">
        <v>433</v>
      </c>
      <c r="B228" s="75" t="s">
        <v>71</v>
      </c>
      <c r="C228" s="75" t="s">
        <v>431</v>
      </c>
      <c r="D228" s="75" t="s">
        <v>618</v>
      </c>
      <c r="E228" s="75" t="s">
        <v>434</v>
      </c>
      <c r="F228" s="76">
        <f>3090+930</f>
        <v>4020</v>
      </c>
      <c r="G228" s="76">
        <f>3090+930</f>
        <v>4020</v>
      </c>
      <c r="H228" s="76">
        <f>3090+930</f>
        <v>4020</v>
      </c>
    </row>
    <row r="229" spans="1:8" s="139" customFormat="1" x14ac:dyDescent="0.2">
      <c r="A229" s="74" t="s">
        <v>495</v>
      </c>
      <c r="B229" s="75" t="s">
        <v>71</v>
      </c>
      <c r="C229" s="75" t="s">
        <v>431</v>
      </c>
      <c r="D229" s="75" t="s">
        <v>618</v>
      </c>
      <c r="E229" s="75" t="s">
        <v>77</v>
      </c>
      <c r="F229" s="76">
        <f>F230</f>
        <v>270</v>
      </c>
      <c r="G229" s="76">
        <f>G230</f>
        <v>270</v>
      </c>
      <c r="H229" s="76">
        <f>H230</f>
        <v>270</v>
      </c>
    </row>
    <row r="230" spans="1:8" s="139" customFormat="1" x14ac:dyDescent="0.2">
      <c r="A230" s="74" t="s">
        <v>78</v>
      </c>
      <c r="B230" s="75" t="s">
        <v>71</v>
      </c>
      <c r="C230" s="75" t="s">
        <v>431</v>
      </c>
      <c r="D230" s="75" t="s">
        <v>618</v>
      </c>
      <c r="E230" s="75" t="s">
        <v>79</v>
      </c>
      <c r="F230" s="76">
        <f>63+107+100</f>
        <v>270</v>
      </c>
      <c r="G230" s="76">
        <f>63+107+100</f>
        <v>270</v>
      </c>
      <c r="H230" s="76">
        <f>63+107+100</f>
        <v>270</v>
      </c>
    </row>
    <row r="231" spans="1:8" s="139" customFormat="1" x14ac:dyDescent="0.2">
      <c r="A231" s="74" t="s">
        <v>80</v>
      </c>
      <c r="B231" s="75" t="s">
        <v>71</v>
      </c>
      <c r="C231" s="75" t="s">
        <v>431</v>
      </c>
      <c r="D231" s="75" t="s">
        <v>618</v>
      </c>
      <c r="E231" s="75" t="s">
        <v>81</v>
      </c>
      <c r="F231" s="76">
        <f>F232</f>
        <v>195</v>
      </c>
      <c r="G231" s="76">
        <f>G232</f>
        <v>195</v>
      </c>
      <c r="H231" s="76">
        <f>H232</f>
        <v>195</v>
      </c>
    </row>
    <row r="232" spans="1:8" s="139" customFormat="1" x14ac:dyDescent="0.2">
      <c r="A232" s="74" t="s">
        <v>453</v>
      </c>
      <c r="B232" s="75" t="s">
        <v>71</v>
      </c>
      <c r="C232" s="75" t="s">
        <v>431</v>
      </c>
      <c r="D232" s="75" t="s">
        <v>618</v>
      </c>
      <c r="E232" s="75" t="s">
        <v>82</v>
      </c>
      <c r="F232" s="76">
        <v>195</v>
      </c>
      <c r="G232" s="76">
        <v>195</v>
      </c>
      <c r="H232" s="76">
        <v>195</v>
      </c>
    </row>
    <row r="233" spans="1:8" s="139" customFormat="1" x14ac:dyDescent="0.2">
      <c r="A233" s="83" t="s">
        <v>305</v>
      </c>
      <c r="B233" s="80" t="s">
        <v>71</v>
      </c>
      <c r="C233" s="80" t="s">
        <v>431</v>
      </c>
      <c r="D233" s="84" t="s">
        <v>619</v>
      </c>
      <c r="E233" s="80"/>
      <c r="F233" s="81">
        <f t="shared" ref="F233:H234" si="73">F234</f>
        <v>44838.5</v>
      </c>
      <c r="G233" s="81">
        <f t="shared" si="73"/>
        <v>44838.5</v>
      </c>
      <c r="H233" s="81">
        <f t="shared" si="73"/>
        <v>44838.5</v>
      </c>
    </row>
    <row r="234" spans="1:8" s="136" customFormat="1" x14ac:dyDescent="0.2">
      <c r="A234" s="74" t="s">
        <v>94</v>
      </c>
      <c r="B234" s="75" t="s">
        <v>71</v>
      </c>
      <c r="C234" s="75" t="s">
        <v>431</v>
      </c>
      <c r="D234" s="75" t="s">
        <v>619</v>
      </c>
      <c r="E234" s="75" t="s">
        <v>366</v>
      </c>
      <c r="F234" s="76">
        <f t="shared" si="73"/>
        <v>44838.5</v>
      </c>
      <c r="G234" s="76">
        <f t="shared" si="73"/>
        <v>44838.5</v>
      </c>
      <c r="H234" s="76">
        <f t="shared" si="73"/>
        <v>44838.5</v>
      </c>
    </row>
    <row r="235" spans="1:8" s="136" customFormat="1" x14ac:dyDescent="0.2">
      <c r="A235" s="74" t="s">
        <v>95</v>
      </c>
      <c r="B235" s="75" t="s">
        <v>71</v>
      </c>
      <c r="C235" s="75" t="s">
        <v>431</v>
      </c>
      <c r="D235" s="75" t="s">
        <v>619</v>
      </c>
      <c r="E235" s="75" t="s">
        <v>376</v>
      </c>
      <c r="F235" s="76">
        <v>44838.5</v>
      </c>
      <c r="G235" s="76">
        <v>44838.5</v>
      </c>
      <c r="H235" s="76">
        <v>44838.5</v>
      </c>
    </row>
    <row r="236" spans="1:8" s="136" customFormat="1" x14ac:dyDescent="0.2">
      <c r="A236" s="65" t="s">
        <v>363</v>
      </c>
      <c r="B236" s="66" t="s">
        <v>71</v>
      </c>
      <c r="C236" s="66" t="s">
        <v>436</v>
      </c>
      <c r="D236" s="85"/>
      <c r="E236" s="75"/>
      <c r="F236" s="67">
        <f>F237+F265+F270+F277</f>
        <v>15100</v>
      </c>
      <c r="G236" s="67">
        <f t="shared" ref="G236:H236" si="74">G237+G265+G270+G277</f>
        <v>18000</v>
      </c>
      <c r="H236" s="67">
        <f t="shared" si="74"/>
        <v>18500</v>
      </c>
    </row>
    <row r="237" spans="1:8" s="136" customFormat="1" ht="27" x14ac:dyDescent="0.2">
      <c r="A237" s="101" t="s">
        <v>747</v>
      </c>
      <c r="B237" s="69" t="s">
        <v>71</v>
      </c>
      <c r="C237" s="69" t="s">
        <v>436</v>
      </c>
      <c r="D237" s="69" t="s">
        <v>195</v>
      </c>
      <c r="E237" s="69"/>
      <c r="F237" s="105">
        <f>F238+F241+F244+F247+F250+F253+F256+F259+F262</f>
        <v>5000</v>
      </c>
      <c r="G237" s="105">
        <f t="shared" ref="G237:H237" si="75">G238+G241+G244+G247+G250+G253+G256+G259+G262</f>
        <v>5000</v>
      </c>
      <c r="H237" s="105">
        <f t="shared" si="75"/>
        <v>5000</v>
      </c>
    </row>
    <row r="238" spans="1:8" s="136" customFormat="1" ht="12" customHeight="1" x14ac:dyDescent="0.2">
      <c r="A238" s="106" t="s">
        <v>580</v>
      </c>
      <c r="B238" s="66" t="s">
        <v>71</v>
      </c>
      <c r="C238" s="66" t="s">
        <v>436</v>
      </c>
      <c r="D238" s="66" t="s">
        <v>581</v>
      </c>
      <c r="E238" s="66"/>
      <c r="F238" s="107">
        <f>F239</f>
        <v>1500</v>
      </c>
      <c r="G238" s="107">
        <f t="shared" ref="G238:H239" si="76">G239</f>
        <v>1500</v>
      </c>
      <c r="H238" s="107">
        <f t="shared" si="76"/>
        <v>1500</v>
      </c>
    </row>
    <row r="239" spans="1:8" s="136" customFormat="1" x14ac:dyDescent="0.2">
      <c r="A239" s="74" t="s">
        <v>80</v>
      </c>
      <c r="B239" s="75" t="s">
        <v>71</v>
      </c>
      <c r="C239" s="75" t="s">
        <v>436</v>
      </c>
      <c r="D239" s="75" t="s">
        <v>581</v>
      </c>
      <c r="E239" s="75" t="s">
        <v>81</v>
      </c>
      <c r="F239" s="108">
        <f>F240</f>
        <v>1500</v>
      </c>
      <c r="G239" s="108">
        <f t="shared" si="76"/>
        <v>1500</v>
      </c>
      <c r="H239" s="108">
        <f t="shared" si="76"/>
        <v>1500</v>
      </c>
    </row>
    <row r="240" spans="1:8" s="136" customFormat="1" ht="24" x14ac:dyDescent="0.2">
      <c r="A240" s="74" t="s">
        <v>494</v>
      </c>
      <c r="B240" s="75" t="s">
        <v>71</v>
      </c>
      <c r="C240" s="75" t="s">
        <v>436</v>
      </c>
      <c r="D240" s="75" t="s">
        <v>581</v>
      </c>
      <c r="E240" s="75" t="s">
        <v>379</v>
      </c>
      <c r="F240" s="108">
        <v>1500</v>
      </c>
      <c r="G240" s="108">
        <v>1500</v>
      </c>
      <c r="H240" s="108">
        <v>1500</v>
      </c>
    </row>
    <row r="241" spans="1:8" s="136" customFormat="1" ht="24" x14ac:dyDescent="0.2">
      <c r="A241" s="106" t="s">
        <v>582</v>
      </c>
      <c r="B241" s="66" t="s">
        <v>71</v>
      </c>
      <c r="C241" s="66" t="s">
        <v>436</v>
      </c>
      <c r="D241" s="66" t="s">
        <v>583</v>
      </c>
      <c r="E241" s="66"/>
      <c r="F241" s="107">
        <f>F242</f>
        <v>500</v>
      </c>
      <c r="G241" s="107">
        <f t="shared" ref="G241:H242" si="77">G242</f>
        <v>500</v>
      </c>
      <c r="H241" s="107">
        <f t="shared" si="77"/>
        <v>500</v>
      </c>
    </row>
    <row r="242" spans="1:8" s="136" customFormat="1" x14ac:dyDescent="0.2">
      <c r="A242" s="74" t="s">
        <v>495</v>
      </c>
      <c r="B242" s="75" t="s">
        <v>71</v>
      </c>
      <c r="C242" s="75" t="s">
        <v>436</v>
      </c>
      <c r="D242" s="75" t="s">
        <v>583</v>
      </c>
      <c r="E242" s="75" t="s">
        <v>77</v>
      </c>
      <c r="F242" s="108">
        <f>F243</f>
        <v>500</v>
      </c>
      <c r="G242" s="108">
        <f t="shared" si="77"/>
        <v>500</v>
      </c>
      <c r="H242" s="108">
        <f t="shared" si="77"/>
        <v>500</v>
      </c>
    </row>
    <row r="243" spans="1:8" s="136" customFormat="1" x14ac:dyDescent="0.2">
      <c r="A243" s="74" t="s">
        <v>78</v>
      </c>
      <c r="B243" s="75" t="s">
        <v>71</v>
      </c>
      <c r="C243" s="75" t="s">
        <v>436</v>
      </c>
      <c r="D243" s="75" t="s">
        <v>583</v>
      </c>
      <c r="E243" s="75" t="s">
        <v>79</v>
      </c>
      <c r="F243" s="108">
        <v>500</v>
      </c>
      <c r="G243" s="108">
        <v>500</v>
      </c>
      <c r="H243" s="108">
        <v>500</v>
      </c>
    </row>
    <row r="244" spans="1:8" s="136" customFormat="1" ht="36" x14ac:dyDescent="0.2">
      <c r="A244" s="65" t="s">
        <v>584</v>
      </c>
      <c r="B244" s="66" t="s">
        <v>71</v>
      </c>
      <c r="C244" s="66" t="s">
        <v>436</v>
      </c>
      <c r="D244" s="66" t="s">
        <v>585</v>
      </c>
      <c r="E244" s="66"/>
      <c r="F244" s="107">
        <f>F245</f>
        <v>300</v>
      </c>
      <c r="G244" s="107">
        <f t="shared" ref="G244:H245" si="78">G245</f>
        <v>300</v>
      </c>
      <c r="H244" s="107">
        <f t="shared" si="78"/>
        <v>300</v>
      </c>
    </row>
    <row r="245" spans="1:8" s="136" customFormat="1" x14ac:dyDescent="0.2">
      <c r="A245" s="74" t="s">
        <v>495</v>
      </c>
      <c r="B245" s="75" t="s">
        <v>71</v>
      </c>
      <c r="C245" s="75" t="s">
        <v>436</v>
      </c>
      <c r="D245" s="75" t="s">
        <v>585</v>
      </c>
      <c r="E245" s="75" t="s">
        <v>77</v>
      </c>
      <c r="F245" s="108">
        <f>F246</f>
        <v>300</v>
      </c>
      <c r="G245" s="108">
        <f t="shared" si="78"/>
        <v>300</v>
      </c>
      <c r="H245" s="108">
        <f t="shared" si="78"/>
        <v>300</v>
      </c>
    </row>
    <row r="246" spans="1:8" s="136" customFormat="1" x14ac:dyDescent="0.2">
      <c r="A246" s="74" t="s">
        <v>78</v>
      </c>
      <c r="B246" s="75" t="s">
        <v>71</v>
      </c>
      <c r="C246" s="75" t="s">
        <v>436</v>
      </c>
      <c r="D246" s="75" t="s">
        <v>585</v>
      </c>
      <c r="E246" s="75" t="s">
        <v>79</v>
      </c>
      <c r="F246" s="108">
        <v>300</v>
      </c>
      <c r="G246" s="108">
        <v>300</v>
      </c>
      <c r="H246" s="108">
        <v>300</v>
      </c>
    </row>
    <row r="247" spans="1:8" s="136" customFormat="1" ht="36" x14ac:dyDescent="0.2">
      <c r="A247" s="65" t="s">
        <v>586</v>
      </c>
      <c r="B247" s="66" t="s">
        <v>71</v>
      </c>
      <c r="C247" s="66" t="s">
        <v>436</v>
      </c>
      <c r="D247" s="66" t="s">
        <v>587</v>
      </c>
      <c r="E247" s="66"/>
      <c r="F247" s="107">
        <f>F248</f>
        <v>300</v>
      </c>
      <c r="G247" s="107">
        <f t="shared" ref="G247:H248" si="79">G248</f>
        <v>300</v>
      </c>
      <c r="H247" s="107">
        <f t="shared" si="79"/>
        <v>300</v>
      </c>
    </row>
    <row r="248" spans="1:8" s="136" customFormat="1" x14ac:dyDescent="0.2">
      <c r="A248" s="74" t="s">
        <v>495</v>
      </c>
      <c r="B248" s="75" t="s">
        <v>71</v>
      </c>
      <c r="C248" s="75" t="s">
        <v>436</v>
      </c>
      <c r="D248" s="75" t="s">
        <v>587</v>
      </c>
      <c r="E248" s="75" t="s">
        <v>77</v>
      </c>
      <c r="F248" s="108">
        <f>F249</f>
        <v>300</v>
      </c>
      <c r="G248" s="108">
        <f t="shared" si="79"/>
        <v>300</v>
      </c>
      <c r="H248" s="108">
        <f t="shared" si="79"/>
        <v>300</v>
      </c>
    </row>
    <row r="249" spans="1:8" s="136" customFormat="1" x14ac:dyDescent="0.2">
      <c r="A249" s="74" t="s">
        <v>78</v>
      </c>
      <c r="B249" s="75" t="s">
        <v>71</v>
      </c>
      <c r="C249" s="75" t="s">
        <v>436</v>
      </c>
      <c r="D249" s="75" t="s">
        <v>587</v>
      </c>
      <c r="E249" s="75" t="s">
        <v>79</v>
      </c>
      <c r="F249" s="108">
        <v>300</v>
      </c>
      <c r="G249" s="108">
        <v>300</v>
      </c>
      <c r="H249" s="108">
        <v>300</v>
      </c>
    </row>
    <row r="250" spans="1:8" s="136" customFormat="1" ht="24" x14ac:dyDescent="0.2">
      <c r="A250" s="65" t="s">
        <v>483</v>
      </c>
      <c r="B250" s="66" t="s">
        <v>71</v>
      </c>
      <c r="C250" s="66" t="s">
        <v>436</v>
      </c>
      <c r="D250" s="66" t="s">
        <v>590</v>
      </c>
      <c r="E250" s="66"/>
      <c r="F250" s="107">
        <f>F251</f>
        <v>500</v>
      </c>
      <c r="G250" s="107">
        <f t="shared" ref="G250:H251" si="80">G251</f>
        <v>500</v>
      </c>
      <c r="H250" s="107">
        <f t="shared" si="80"/>
        <v>500</v>
      </c>
    </row>
    <row r="251" spans="1:8" s="136" customFormat="1" x14ac:dyDescent="0.2">
      <c r="A251" s="74" t="s">
        <v>495</v>
      </c>
      <c r="B251" s="75" t="s">
        <v>71</v>
      </c>
      <c r="C251" s="75" t="s">
        <v>436</v>
      </c>
      <c r="D251" s="75" t="s">
        <v>590</v>
      </c>
      <c r="E251" s="75" t="s">
        <v>77</v>
      </c>
      <c r="F251" s="108">
        <f>F252</f>
        <v>500</v>
      </c>
      <c r="G251" s="108">
        <f t="shared" si="80"/>
        <v>500</v>
      </c>
      <c r="H251" s="108">
        <f t="shared" si="80"/>
        <v>500</v>
      </c>
    </row>
    <row r="252" spans="1:8" s="136" customFormat="1" x14ac:dyDescent="0.2">
      <c r="A252" s="74" t="s">
        <v>78</v>
      </c>
      <c r="B252" s="75" t="s">
        <v>71</v>
      </c>
      <c r="C252" s="75" t="s">
        <v>436</v>
      </c>
      <c r="D252" s="75" t="s">
        <v>590</v>
      </c>
      <c r="E252" s="75" t="s">
        <v>79</v>
      </c>
      <c r="F252" s="108">
        <v>500</v>
      </c>
      <c r="G252" s="108">
        <v>500</v>
      </c>
      <c r="H252" s="108">
        <v>500</v>
      </c>
    </row>
    <row r="253" spans="1:8" s="136" customFormat="1" ht="24" x14ac:dyDescent="0.2">
      <c r="A253" s="65" t="s">
        <v>834</v>
      </c>
      <c r="B253" s="66" t="s">
        <v>71</v>
      </c>
      <c r="C253" s="66" t="s">
        <v>436</v>
      </c>
      <c r="D253" s="66" t="s">
        <v>591</v>
      </c>
      <c r="E253" s="66"/>
      <c r="F253" s="107">
        <f>F254</f>
        <v>600</v>
      </c>
      <c r="G253" s="107">
        <f t="shared" ref="G253:H254" si="81">G254</f>
        <v>600</v>
      </c>
      <c r="H253" s="107">
        <f t="shared" si="81"/>
        <v>600</v>
      </c>
    </row>
    <row r="254" spans="1:8" s="136" customFormat="1" x14ac:dyDescent="0.2">
      <c r="A254" s="74" t="s">
        <v>80</v>
      </c>
      <c r="B254" s="75" t="s">
        <v>71</v>
      </c>
      <c r="C254" s="75" t="s">
        <v>436</v>
      </c>
      <c r="D254" s="75" t="s">
        <v>591</v>
      </c>
      <c r="E254" s="75" t="s">
        <v>81</v>
      </c>
      <c r="F254" s="108">
        <f>F255</f>
        <v>600</v>
      </c>
      <c r="G254" s="108">
        <f t="shared" si="81"/>
        <v>600</v>
      </c>
      <c r="H254" s="108">
        <f t="shared" si="81"/>
        <v>600</v>
      </c>
    </row>
    <row r="255" spans="1:8" s="136" customFormat="1" ht="24" x14ac:dyDescent="0.2">
      <c r="A255" s="74" t="s">
        <v>494</v>
      </c>
      <c r="B255" s="75" t="s">
        <v>71</v>
      </c>
      <c r="C255" s="75" t="s">
        <v>436</v>
      </c>
      <c r="D255" s="75" t="s">
        <v>591</v>
      </c>
      <c r="E255" s="75" t="s">
        <v>379</v>
      </c>
      <c r="F255" s="108">
        <v>600</v>
      </c>
      <c r="G255" s="108">
        <v>600</v>
      </c>
      <c r="H255" s="108">
        <v>600</v>
      </c>
    </row>
    <row r="256" spans="1:8" s="136" customFormat="1" ht="36" x14ac:dyDescent="0.2">
      <c r="A256" s="65" t="s">
        <v>588</v>
      </c>
      <c r="B256" s="66" t="s">
        <v>71</v>
      </c>
      <c r="C256" s="66" t="s">
        <v>436</v>
      </c>
      <c r="D256" s="66" t="s">
        <v>589</v>
      </c>
      <c r="E256" s="66"/>
      <c r="F256" s="107">
        <f>F257</f>
        <v>500</v>
      </c>
      <c r="G256" s="107">
        <f t="shared" ref="G256:H257" si="82">G257</f>
        <v>500</v>
      </c>
      <c r="H256" s="107">
        <f t="shared" si="82"/>
        <v>500</v>
      </c>
    </row>
    <row r="257" spans="1:8" s="136" customFormat="1" x14ac:dyDescent="0.2">
      <c r="A257" s="74" t="s">
        <v>495</v>
      </c>
      <c r="B257" s="75" t="s">
        <v>71</v>
      </c>
      <c r="C257" s="75" t="s">
        <v>436</v>
      </c>
      <c r="D257" s="75" t="s">
        <v>589</v>
      </c>
      <c r="E257" s="75" t="s">
        <v>77</v>
      </c>
      <c r="F257" s="108">
        <f>F258</f>
        <v>500</v>
      </c>
      <c r="G257" s="108">
        <f t="shared" si="82"/>
        <v>500</v>
      </c>
      <c r="H257" s="108">
        <f t="shared" si="82"/>
        <v>500</v>
      </c>
    </row>
    <row r="258" spans="1:8" s="136" customFormat="1" x14ac:dyDescent="0.2">
      <c r="A258" s="74" t="s">
        <v>78</v>
      </c>
      <c r="B258" s="75" t="s">
        <v>71</v>
      </c>
      <c r="C258" s="75" t="s">
        <v>436</v>
      </c>
      <c r="D258" s="75" t="s">
        <v>589</v>
      </c>
      <c r="E258" s="75" t="s">
        <v>79</v>
      </c>
      <c r="F258" s="108">
        <v>500</v>
      </c>
      <c r="G258" s="108">
        <v>500</v>
      </c>
      <c r="H258" s="108">
        <v>500</v>
      </c>
    </row>
    <row r="259" spans="1:8" s="136" customFormat="1" ht="24" x14ac:dyDescent="0.2">
      <c r="A259" s="65" t="s">
        <v>593</v>
      </c>
      <c r="B259" s="66" t="s">
        <v>71</v>
      </c>
      <c r="C259" s="66" t="s">
        <v>436</v>
      </c>
      <c r="D259" s="66" t="s">
        <v>594</v>
      </c>
      <c r="E259" s="66"/>
      <c r="F259" s="107">
        <f>F260</f>
        <v>500</v>
      </c>
      <c r="G259" s="107">
        <f t="shared" ref="G259:H260" si="83">G260</f>
        <v>500</v>
      </c>
      <c r="H259" s="107">
        <f t="shared" si="83"/>
        <v>500</v>
      </c>
    </row>
    <row r="260" spans="1:8" s="136" customFormat="1" x14ac:dyDescent="0.2">
      <c r="A260" s="74" t="s">
        <v>495</v>
      </c>
      <c r="B260" s="75" t="s">
        <v>71</v>
      </c>
      <c r="C260" s="75" t="s">
        <v>436</v>
      </c>
      <c r="D260" s="75" t="s">
        <v>594</v>
      </c>
      <c r="E260" s="75" t="s">
        <v>77</v>
      </c>
      <c r="F260" s="108">
        <f>F261</f>
        <v>500</v>
      </c>
      <c r="G260" s="108">
        <f t="shared" si="83"/>
        <v>500</v>
      </c>
      <c r="H260" s="108">
        <f t="shared" si="83"/>
        <v>500</v>
      </c>
    </row>
    <row r="261" spans="1:8" s="136" customFormat="1" x14ac:dyDescent="0.2">
      <c r="A261" s="74" t="s">
        <v>78</v>
      </c>
      <c r="B261" s="75" t="s">
        <v>71</v>
      </c>
      <c r="C261" s="75" t="s">
        <v>436</v>
      </c>
      <c r="D261" s="75" t="s">
        <v>594</v>
      </c>
      <c r="E261" s="75" t="s">
        <v>79</v>
      </c>
      <c r="F261" s="108">
        <v>500</v>
      </c>
      <c r="G261" s="108">
        <v>500</v>
      </c>
      <c r="H261" s="108">
        <v>500</v>
      </c>
    </row>
    <row r="262" spans="1:8" s="136" customFormat="1" ht="24" x14ac:dyDescent="0.2">
      <c r="A262" s="65" t="s">
        <v>595</v>
      </c>
      <c r="B262" s="66" t="s">
        <v>71</v>
      </c>
      <c r="C262" s="66" t="s">
        <v>436</v>
      </c>
      <c r="D262" s="66" t="s">
        <v>596</v>
      </c>
      <c r="E262" s="66"/>
      <c r="F262" s="107">
        <f>F263</f>
        <v>300</v>
      </c>
      <c r="G262" s="107">
        <f t="shared" ref="G262:H263" si="84">G263</f>
        <v>300</v>
      </c>
      <c r="H262" s="107">
        <f t="shared" si="84"/>
        <v>300</v>
      </c>
    </row>
    <row r="263" spans="1:8" s="136" customFormat="1" x14ac:dyDescent="0.2">
      <c r="A263" s="74" t="s">
        <v>495</v>
      </c>
      <c r="B263" s="75" t="s">
        <v>71</v>
      </c>
      <c r="C263" s="75" t="s">
        <v>436</v>
      </c>
      <c r="D263" s="75" t="s">
        <v>596</v>
      </c>
      <c r="E263" s="75" t="s">
        <v>77</v>
      </c>
      <c r="F263" s="108">
        <f>F264</f>
        <v>300</v>
      </c>
      <c r="G263" s="108">
        <f t="shared" si="84"/>
        <v>300</v>
      </c>
      <c r="H263" s="108">
        <f t="shared" si="84"/>
        <v>300</v>
      </c>
    </row>
    <row r="264" spans="1:8" s="136" customFormat="1" x14ac:dyDescent="0.2">
      <c r="A264" s="74" t="s">
        <v>78</v>
      </c>
      <c r="B264" s="75" t="s">
        <v>71</v>
      </c>
      <c r="C264" s="75" t="s">
        <v>436</v>
      </c>
      <c r="D264" s="75" t="s">
        <v>596</v>
      </c>
      <c r="E264" s="75" t="s">
        <v>79</v>
      </c>
      <c r="F264" s="108">
        <v>300</v>
      </c>
      <c r="G264" s="108">
        <v>300</v>
      </c>
      <c r="H264" s="108">
        <v>300</v>
      </c>
    </row>
    <row r="265" spans="1:8" s="136" customFormat="1" ht="27" x14ac:dyDescent="0.2">
      <c r="A265" s="78" t="s">
        <v>676</v>
      </c>
      <c r="B265" s="69" t="s">
        <v>71</v>
      </c>
      <c r="C265" s="69" t="s">
        <v>436</v>
      </c>
      <c r="D265" s="69" t="s">
        <v>218</v>
      </c>
      <c r="E265" s="69"/>
      <c r="F265" s="70">
        <f>F266</f>
        <v>2000</v>
      </c>
      <c r="G265" s="70">
        <f t="shared" ref="F265:H268" si="85">G266</f>
        <v>2000</v>
      </c>
      <c r="H265" s="70">
        <f t="shared" si="85"/>
        <v>2000</v>
      </c>
    </row>
    <row r="266" spans="1:8" s="136" customFormat="1" x14ac:dyDescent="0.2">
      <c r="A266" s="65" t="s">
        <v>507</v>
      </c>
      <c r="B266" s="66" t="s">
        <v>71</v>
      </c>
      <c r="C266" s="66" t="s">
        <v>436</v>
      </c>
      <c r="D266" s="66" t="s">
        <v>219</v>
      </c>
      <c r="E266" s="75"/>
      <c r="F266" s="67">
        <f t="shared" si="85"/>
        <v>2000</v>
      </c>
      <c r="G266" s="67">
        <f t="shared" si="85"/>
        <v>2000</v>
      </c>
      <c r="H266" s="67">
        <f t="shared" si="85"/>
        <v>2000</v>
      </c>
    </row>
    <row r="267" spans="1:8" s="136" customFormat="1" x14ac:dyDescent="0.2">
      <c r="A267" s="93" t="s">
        <v>677</v>
      </c>
      <c r="B267" s="80" t="s">
        <v>71</v>
      </c>
      <c r="C267" s="80" t="s">
        <v>436</v>
      </c>
      <c r="D267" s="86" t="s">
        <v>678</v>
      </c>
      <c r="E267" s="80"/>
      <c r="F267" s="81">
        <f t="shared" si="85"/>
        <v>2000</v>
      </c>
      <c r="G267" s="81">
        <f t="shared" si="85"/>
        <v>2000</v>
      </c>
      <c r="H267" s="81">
        <f t="shared" si="85"/>
        <v>2000</v>
      </c>
    </row>
    <row r="268" spans="1:8" s="136" customFormat="1" x14ac:dyDescent="0.2">
      <c r="A268" s="74" t="s">
        <v>495</v>
      </c>
      <c r="B268" s="75" t="s">
        <v>71</v>
      </c>
      <c r="C268" s="75" t="s">
        <v>436</v>
      </c>
      <c r="D268" s="75" t="s">
        <v>678</v>
      </c>
      <c r="E268" s="75" t="s">
        <v>77</v>
      </c>
      <c r="F268" s="76">
        <f t="shared" si="85"/>
        <v>2000</v>
      </c>
      <c r="G268" s="76">
        <f t="shared" si="85"/>
        <v>2000</v>
      </c>
      <c r="H268" s="76">
        <f t="shared" si="85"/>
        <v>2000</v>
      </c>
    </row>
    <row r="269" spans="1:8" s="136" customFormat="1" x14ac:dyDescent="0.2">
      <c r="A269" s="74" t="s">
        <v>78</v>
      </c>
      <c r="B269" s="75" t="s">
        <v>71</v>
      </c>
      <c r="C269" s="75" t="s">
        <v>436</v>
      </c>
      <c r="D269" s="75" t="s">
        <v>678</v>
      </c>
      <c r="E269" s="75" t="s">
        <v>79</v>
      </c>
      <c r="F269" s="76">
        <v>2000</v>
      </c>
      <c r="G269" s="76">
        <v>2000</v>
      </c>
      <c r="H269" s="76">
        <v>2000</v>
      </c>
    </row>
    <row r="270" spans="1:8" s="136" customFormat="1" ht="27" x14ac:dyDescent="0.2">
      <c r="A270" s="78" t="s">
        <v>749</v>
      </c>
      <c r="B270" s="69" t="s">
        <v>71</v>
      </c>
      <c r="C270" s="69" t="s">
        <v>436</v>
      </c>
      <c r="D270" s="69" t="s">
        <v>246</v>
      </c>
      <c r="E270" s="69"/>
      <c r="F270" s="70">
        <f>F271+F274</f>
        <v>1100</v>
      </c>
      <c r="G270" s="70">
        <f t="shared" ref="G270:H270" si="86">G271+G274</f>
        <v>4000</v>
      </c>
      <c r="H270" s="70">
        <f t="shared" si="86"/>
        <v>4500</v>
      </c>
    </row>
    <row r="271" spans="1:8" s="136" customFormat="1" x14ac:dyDescent="0.2">
      <c r="A271" s="65" t="s">
        <v>203</v>
      </c>
      <c r="B271" s="66" t="s">
        <v>71</v>
      </c>
      <c r="C271" s="66" t="s">
        <v>436</v>
      </c>
      <c r="D271" s="66" t="s">
        <v>654</v>
      </c>
      <c r="E271" s="66"/>
      <c r="F271" s="67">
        <f>F272</f>
        <v>1000</v>
      </c>
      <c r="G271" s="67">
        <f t="shared" ref="G271:H272" si="87">G272</f>
        <v>3500</v>
      </c>
      <c r="H271" s="67">
        <f t="shared" si="87"/>
        <v>4000</v>
      </c>
    </row>
    <row r="272" spans="1:8" s="136" customFormat="1" x14ac:dyDescent="0.2">
      <c r="A272" s="74" t="s">
        <v>495</v>
      </c>
      <c r="B272" s="75" t="s">
        <v>71</v>
      </c>
      <c r="C272" s="75" t="s">
        <v>436</v>
      </c>
      <c r="D272" s="75" t="s">
        <v>654</v>
      </c>
      <c r="E272" s="75" t="s">
        <v>77</v>
      </c>
      <c r="F272" s="76">
        <f>F273</f>
        <v>1000</v>
      </c>
      <c r="G272" s="76">
        <f t="shared" si="87"/>
        <v>3500</v>
      </c>
      <c r="H272" s="76">
        <f t="shared" si="87"/>
        <v>4000</v>
      </c>
    </row>
    <row r="273" spans="1:8" s="136" customFormat="1" x14ac:dyDescent="0.2">
      <c r="A273" s="74" t="s">
        <v>78</v>
      </c>
      <c r="B273" s="75" t="s">
        <v>71</v>
      </c>
      <c r="C273" s="75" t="s">
        <v>436</v>
      </c>
      <c r="D273" s="75" t="s">
        <v>654</v>
      </c>
      <c r="E273" s="75" t="s">
        <v>79</v>
      </c>
      <c r="F273" s="76">
        <v>1000</v>
      </c>
      <c r="G273" s="76">
        <v>3500</v>
      </c>
      <c r="H273" s="76">
        <v>4000</v>
      </c>
    </row>
    <row r="274" spans="1:8" s="136" customFormat="1" x14ac:dyDescent="0.2">
      <c r="A274" s="94" t="s">
        <v>121</v>
      </c>
      <c r="B274" s="66" t="s">
        <v>71</v>
      </c>
      <c r="C274" s="66" t="s">
        <v>436</v>
      </c>
      <c r="D274" s="66" t="s">
        <v>655</v>
      </c>
      <c r="E274" s="66"/>
      <c r="F274" s="67">
        <f>F275</f>
        <v>100</v>
      </c>
      <c r="G274" s="67">
        <f t="shared" ref="G274:H275" si="88">G275</f>
        <v>500</v>
      </c>
      <c r="H274" s="67">
        <f t="shared" si="88"/>
        <v>500</v>
      </c>
    </row>
    <row r="275" spans="1:8" s="136" customFormat="1" x14ac:dyDescent="0.2">
      <c r="A275" s="74" t="s">
        <v>495</v>
      </c>
      <c r="B275" s="75" t="s">
        <v>71</v>
      </c>
      <c r="C275" s="75" t="s">
        <v>436</v>
      </c>
      <c r="D275" s="75" t="s">
        <v>655</v>
      </c>
      <c r="E275" s="75" t="s">
        <v>77</v>
      </c>
      <c r="F275" s="76">
        <f>F276</f>
        <v>100</v>
      </c>
      <c r="G275" s="76">
        <f t="shared" si="88"/>
        <v>500</v>
      </c>
      <c r="H275" s="76">
        <f t="shared" si="88"/>
        <v>500</v>
      </c>
    </row>
    <row r="276" spans="1:8" s="136" customFormat="1" x14ac:dyDescent="0.2">
      <c r="A276" s="74" t="s">
        <v>78</v>
      </c>
      <c r="B276" s="75" t="s">
        <v>71</v>
      </c>
      <c r="C276" s="75" t="s">
        <v>436</v>
      </c>
      <c r="D276" s="75" t="s">
        <v>655</v>
      </c>
      <c r="E276" s="75" t="s">
        <v>79</v>
      </c>
      <c r="F276" s="76">
        <v>100</v>
      </c>
      <c r="G276" s="76">
        <v>500</v>
      </c>
      <c r="H276" s="76">
        <v>500</v>
      </c>
    </row>
    <row r="277" spans="1:8" s="136" customFormat="1" x14ac:dyDescent="0.2">
      <c r="A277" s="98" t="s">
        <v>67</v>
      </c>
      <c r="B277" s="80" t="s">
        <v>71</v>
      </c>
      <c r="C277" s="80" t="s">
        <v>436</v>
      </c>
      <c r="D277" s="80" t="s">
        <v>190</v>
      </c>
      <c r="E277" s="80"/>
      <c r="F277" s="81">
        <f>F278</f>
        <v>7000</v>
      </c>
      <c r="G277" s="81">
        <f t="shared" ref="G277:H277" si="89">G278</f>
        <v>7000</v>
      </c>
      <c r="H277" s="81">
        <f t="shared" si="89"/>
        <v>7000</v>
      </c>
    </row>
    <row r="278" spans="1:8" s="136" customFormat="1" x14ac:dyDescent="0.2">
      <c r="A278" s="65" t="s">
        <v>275</v>
      </c>
      <c r="B278" s="66" t="s">
        <v>71</v>
      </c>
      <c r="C278" s="66" t="s">
        <v>436</v>
      </c>
      <c r="D278" s="66" t="s">
        <v>191</v>
      </c>
      <c r="E278" s="66"/>
      <c r="F278" s="67">
        <f>F279+F282</f>
        <v>7000</v>
      </c>
      <c r="G278" s="67">
        <f t="shared" ref="G278:H278" si="90">G279+G282</f>
        <v>7000</v>
      </c>
      <c r="H278" s="67">
        <f t="shared" si="90"/>
        <v>7000</v>
      </c>
    </row>
    <row r="279" spans="1:8" s="136" customFormat="1" ht="14.25" customHeight="1" x14ac:dyDescent="0.2">
      <c r="A279" s="65" t="s">
        <v>597</v>
      </c>
      <c r="B279" s="66" t="s">
        <v>71</v>
      </c>
      <c r="C279" s="66" t="s">
        <v>436</v>
      </c>
      <c r="D279" s="66" t="s">
        <v>484</v>
      </c>
      <c r="E279" s="66"/>
      <c r="F279" s="87">
        <f>F280</f>
        <v>6000</v>
      </c>
      <c r="G279" s="87">
        <f t="shared" ref="G279:H280" si="91">G280</f>
        <v>6000</v>
      </c>
      <c r="H279" s="87">
        <f t="shared" si="91"/>
        <v>6000</v>
      </c>
    </row>
    <row r="280" spans="1:8" s="136" customFormat="1" x14ac:dyDescent="0.2">
      <c r="A280" s="74" t="s">
        <v>495</v>
      </c>
      <c r="B280" s="75" t="s">
        <v>71</v>
      </c>
      <c r="C280" s="75" t="s">
        <v>436</v>
      </c>
      <c r="D280" s="75" t="s">
        <v>484</v>
      </c>
      <c r="E280" s="90">
        <v>200</v>
      </c>
      <c r="F280" s="88">
        <f>F281</f>
        <v>6000</v>
      </c>
      <c r="G280" s="88">
        <f t="shared" si="91"/>
        <v>6000</v>
      </c>
      <c r="H280" s="88">
        <f t="shared" si="91"/>
        <v>6000</v>
      </c>
    </row>
    <row r="281" spans="1:8" s="136" customFormat="1" x14ac:dyDescent="0.2">
      <c r="A281" s="74" t="s">
        <v>78</v>
      </c>
      <c r="B281" s="75" t="s">
        <v>71</v>
      </c>
      <c r="C281" s="75" t="s">
        <v>436</v>
      </c>
      <c r="D281" s="75" t="s">
        <v>484</v>
      </c>
      <c r="E281" s="75" t="s">
        <v>79</v>
      </c>
      <c r="F281" s="88">
        <f>1000+5000</f>
        <v>6000</v>
      </c>
      <c r="G281" s="88">
        <f>1000+5000</f>
        <v>6000</v>
      </c>
      <c r="H281" s="88">
        <f>1000+5000</f>
        <v>6000</v>
      </c>
    </row>
    <row r="282" spans="1:8" s="136" customFormat="1" x14ac:dyDescent="0.2">
      <c r="A282" s="65" t="s">
        <v>314</v>
      </c>
      <c r="B282" s="66" t="s">
        <v>71</v>
      </c>
      <c r="C282" s="66" t="s">
        <v>436</v>
      </c>
      <c r="D282" s="66" t="s">
        <v>712</v>
      </c>
      <c r="E282" s="66"/>
      <c r="F282" s="67">
        <f t="shared" ref="F282:H283" si="92">F283</f>
        <v>1000</v>
      </c>
      <c r="G282" s="67">
        <f t="shared" si="92"/>
        <v>1000</v>
      </c>
      <c r="H282" s="67">
        <f t="shared" si="92"/>
        <v>1000</v>
      </c>
    </row>
    <row r="283" spans="1:8" s="136" customFormat="1" x14ac:dyDescent="0.2">
      <c r="A283" s="74" t="s">
        <v>495</v>
      </c>
      <c r="B283" s="75" t="s">
        <v>71</v>
      </c>
      <c r="C283" s="75" t="s">
        <v>436</v>
      </c>
      <c r="D283" s="75" t="s">
        <v>712</v>
      </c>
      <c r="E283" s="90">
        <v>200</v>
      </c>
      <c r="F283" s="76">
        <f t="shared" si="92"/>
        <v>1000</v>
      </c>
      <c r="G283" s="76">
        <f t="shared" si="92"/>
        <v>1000</v>
      </c>
      <c r="H283" s="76">
        <f t="shared" si="92"/>
        <v>1000</v>
      </c>
    </row>
    <row r="284" spans="1:8" s="136" customFormat="1" x14ac:dyDescent="0.2">
      <c r="A284" s="74" t="s">
        <v>78</v>
      </c>
      <c r="B284" s="75" t="s">
        <v>71</v>
      </c>
      <c r="C284" s="75" t="s">
        <v>436</v>
      </c>
      <c r="D284" s="75" t="s">
        <v>712</v>
      </c>
      <c r="E284" s="75" t="s">
        <v>79</v>
      </c>
      <c r="F284" s="76">
        <v>1000</v>
      </c>
      <c r="G284" s="76">
        <v>1000</v>
      </c>
      <c r="H284" s="76">
        <v>1000</v>
      </c>
    </row>
    <row r="285" spans="1:8" s="136" customFormat="1" x14ac:dyDescent="0.2">
      <c r="A285" s="65" t="s">
        <v>337</v>
      </c>
      <c r="B285" s="66" t="s">
        <v>381</v>
      </c>
      <c r="C285" s="66" t="s">
        <v>70</v>
      </c>
      <c r="D285" s="75"/>
      <c r="E285" s="75"/>
      <c r="F285" s="67">
        <f>F286+F331+F372+F440</f>
        <v>1011797.49818</v>
      </c>
      <c r="G285" s="67">
        <f t="shared" ref="G285:H285" si="93">G286+G331+G372+G440</f>
        <v>733348.4</v>
      </c>
      <c r="H285" s="67">
        <f t="shared" si="93"/>
        <v>723474.4</v>
      </c>
    </row>
    <row r="286" spans="1:8" s="136" customFormat="1" x14ac:dyDescent="0.2">
      <c r="A286" s="65" t="s">
        <v>338</v>
      </c>
      <c r="B286" s="66" t="s">
        <v>381</v>
      </c>
      <c r="C286" s="66" t="s">
        <v>69</v>
      </c>
      <c r="D286" s="66"/>
      <c r="E286" s="66"/>
      <c r="F286" s="67">
        <f>F287+F321</f>
        <v>76085.672930000001</v>
      </c>
      <c r="G286" s="67">
        <f t="shared" ref="G286:H286" si="94">G287+G321</f>
        <v>52195</v>
      </c>
      <c r="H286" s="67">
        <f t="shared" si="94"/>
        <v>72560</v>
      </c>
    </row>
    <row r="287" spans="1:8" s="136" customFormat="1" ht="27" x14ac:dyDescent="0.2">
      <c r="A287" s="78" t="s">
        <v>676</v>
      </c>
      <c r="B287" s="69" t="s">
        <v>381</v>
      </c>
      <c r="C287" s="69" t="s">
        <v>69</v>
      </c>
      <c r="D287" s="69" t="s">
        <v>218</v>
      </c>
      <c r="E287" s="80"/>
      <c r="F287" s="70">
        <f>F288+F295+F305</f>
        <v>73785.672930000001</v>
      </c>
      <c r="G287" s="70">
        <f t="shared" ref="G287:H287" si="95">G288+G295+G305</f>
        <v>24895</v>
      </c>
      <c r="H287" s="70">
        <f t="shared" si="95"/>
        <v>10260</v>
      </c>
    </row>
    <row r="288" spans="1:8" s="136" customFormat="1" x14ac:dyDescent="0.2">
      <c r="A288" s="65" t="s">
        <v>679</v>
      </c>
      <c r="B288" s="66" t="s">
        <v>381</v>
      </c>
      <c r="C288" s="66" t="s">
        <v>69</v>
      </c>
      <c r="D288" s="66" t="s">
        <v>220</v>
      </c>
      <c r="E288" s="66"/>
      <c r="F288" s="67">
        <f>F289+F292</f>
        <v>4000</v>
      </c>
      <c r="G288" s="67">
        <f t="shared" ref="G288:H288" si="96">G289+G292</f>
        <v>4080</v>
      </c>
      <c r="H288" s="67">
        <f t="shared" si="96"/>
        <v>4160</v>
      </c>
    </row>
    <row r="289" spans="1:8" s="136" customFormat="1" x14ac:dyDescent="0.2">
      <c r="A289" s="79" t="s">
        <v>680</v>
      </c>
      <c r="B289" s="80" t="s">
        <v>381</v>
      </c>
      <c r="C289" s="80" t="s">
        <v>69</v>
      </c>
      <c r="D289" s="80" t="s">
        <v>681</v>
      </c>
      <c r="E289" s="80"/>
      <c r="F289" s="89">
        <f>F290</f>
        <v>2000</v>
      </c>
      <c r="G289" s="89">
        <f t="shared" ref="G289:H290" si="97">G290</f>
        <v>2080</v>
      </c>
      <c r="H289" s="89">
        <f t="shared" si="97"/>
        <v>2160</v>
      </c>
    </row>
    <row r="290" spans="1:8" s="136" customFormat="1" x14ac:dyDescent="0.2">
      <c r="A290" s="74" t="s">
        <v>495</v>
      </c>
      <c r="B290" s="75" t="s">
        <v>381</v>
      </c>
      <c r="C290" s="75" t="s">
        <v>69</v>
      </c>
      <c r="D290" s="75" t="s">
        <v>681</v>
      </c>
      <c r="E290" s="75" t="s">
        <v>77</v>
      </c>
      <c r="F290" s="88">
        <f>F291</f>
        <v>2000</v>
      </c>
      <c r="G290" s="88">
        <f t="shared" si="97"/>
        <v>2080</v>
      </c>
      <c r="H290" s="88">
        <f t="shared" si="97"/>
        <v>2160</v>
      </c>
    </row>
    <row r="291" spans="1:8" s="136" customFormat="1" x14ac:dyDescent="0.2">
      <c r="A291" s="74" t="s">
        <v>78</v>
      </c>
      <c r="B291" s="75" t="s">
        <v>381</v>
      </c>
      <c r="C291" s="75" t="s">
        <v>69</v>
      </c>
      <c r="D291" s="75" t="s">
        <v>681</v>
      </c>
      <c r="E291" s="75" t="s">
        <v>79</v>
      </c>
      <c r="F291" s="88">
        <v>2000</v>
      </c>
      <c r="G291" s="88">
        <v>2080</v>
      </c>
      <c r="H291" s="88">
        <v>2160</v>
      </c>
    </row>
    <row r="292" spans="1:8" s="136" customFormat="1" x14ac:dyDescent="0.2">
      <c r="A292" s="79" t="s">
        <v>221</v>
      </c>
      <c r="B292" s="80" t="s">
        <v>381</v>
      </c>
      <c r="C292" s="80" t="s">
        <v>69</v>
      </c>
      <c r="D292" s="80" t="s">
        <v>682</v>
      </c>
      <c r="E292" s="80"/>
      <c r="F292" s="89">
        <f>F293</f>
        <v>2000</v>
      </c>
      <c r="G292" s="89">
        <f t="shared" ref="G292:H293" si="98">G293</f>
        <v>2000</v>
      </c>
      <c r="H292" s="89">
        <f t="shared" si="98"/>
        <v>2000</v>
      </c>
    </row>
    <row r="293" spans="1:8" s="136" customFormat="1" x14ac:dyDescent="0.2">
      <c r="A293" s="74" t="s">
        <v>495</v>
      </c>
      <c r="B293" s="75" t="s">
        <v>381</v>
      </c>
      <c r="C293" s="75" t="s">
        <v>69</v>
      </c>
      <c r="D293" s="75" t="s">
        <v>682</v>
      </c>
      <c r="E293" s="75" t="s">
        <v>77</v>
      </c>
      <c r="F293" s="88">
        <f>F294</f>
        <v>2000</v>
      </c>
      <c r="G293" s="88">
        <f t="shared" si="98"/>
        <v>2000</v>
      </c>
      <c r="H293" s="88">
        <f t="shared" si="98"/>
        <v>2000</v>
      </c>
    </row>
    <row r="294" spans="1:8" s="136" customFormat="1" x14ac:dyDescent="0.2">
      <c r="A294" s="74" t="s">
        <v>78</v>
      </c>
      <c r="B294" s="75" t="s">
        <v>381</v>
      </c>
      <c r="C294" s="75" t="s">
        <v>69</v>
      </c>
      <c r="D294" s="75" t="s">
        <v>682</v>
      </c>
      <c r="E294" s="75" t="s">
        <v>79</v>
      </c>
      <c r="F294" s="88">
        <v>2000</v>
      </c>
      <c r="G294" s="88">
        <v>2000</v>
      </c>
      <c r="H294" s="88">
        <v>2000</v>
      </c>
    </row>
    <row r="295" spans="1:8" s="136" customFormat="1" x14ac:dyDescent="0.2">
      <c r="A295" s="65" t="s">
        <v>683</v>
      </c>
      <c r="B295" s="66" t="s">
        <v>381</v>
      </c>
      <c r="C295" s="66" t="s">
        <v>69</v>
      </c>
      <c r="D295" s="66" t="s">
        <v>447</v>
      </c>
      <c r="E295" s="75"/>
      <c r="F295" s="67">
        <f>F296+F299+F302</f>
        <v>11100</v>
      </c>
      <c r="G295" s="67">
        <f t="shared" ref="G295:H295" si="99">G296+G299+G302</f>
        <v>11100</v>
      </c>
      <c r="H295" s="67">
        <f t="shared" si="99"/>
        <v>6100</v>
      </c>
    </row>
    <row r="296" spans="1:8" s="136" customFormat="1" x14ac:dyDescent="0.2">
      <c r="A296" s="83" t="s">
        <v>684</v>
      </c>
      <c r="B296" s="80" t="s">
        <v>381</v>
      </c>
      <c r="C296" s="80" t="s">
        <v>69</v>
      </c>
      <c r="D296" s="80" t="s">
        <v>685</v>
      </c>
      <c r="E296" s="80"/>
      <c r="F296" s="81">
        <f>F297</f>
        <v>500</v>
      </c>
      <c r="G296" s="81">
        <f t="shared" ref="G296:H297" si="100">G297</f>
        <v>500</v>
      </c>
      <c r="H296" s="81">
        <f t="shared" si="100"/>
        <v>500</v>
      </c>
    </row>
    <row r="297" spans="1:8" s="136" customFormat="1" x14ac:dyDescent="0.2">
      <c r="A297" s="74" t="s">
        <v>495</v>
      </c>
      <c r="B297" s="75" t="s">
        <v>381</v>
      </c>
      <c r="C297" s="75" t="s">
        <v>69</v>
      </c>
      <c r="D297" s="75" t="s">
        <v>685</v>
      </c>
      <c r="E297" s="75" t="s">
        <v>77</v>
      </c>
      <c r="F297" s="76">
        <f>F298</f>
        <v>500</v>
      </c>
      <c r="G297" s="76">
        <f t="shared" si="100"/>
        <v>500</v>
      </c>
      <c r="H297" s="76">
        <f t="shared" si="100"/>
        <v>500</v>
      </c>
    </row>
    <row r="298" spans="1:8" s="136" customFormat="1" x14ac:dyDescent="0.2">
      <c r="A298" s="74" t="s">
        <v>78</v>
      </c>
      <c r="B298" s="75" t="s">
        <v>381</v>
      </c>
      <c r="C298" s="75" t="s">
        <v>69</v>
      </c>
      <c r="D298" s="75" t="s">
        <v>685</v>
      </c>
      <c r="E298" s="75" t="s">
        <v>79</v>
      </c>
      <c r="F298" s="76">
        <v>500</v>
      </c>
      <c r="G298" s="76">
        <v>500</v>
      </c>
      <c r="H298" s="76">
        <v>500</v>
      </c>
    </row>
    <row r="299" spans="1:8" s="136" customFormat="1" ht="24" x14ac:dyDescent="0.2">
      <c r="A299" s="79" t="s">
        <v>508</v>
      </c>
      <c r="B299" s="80" t="s">
        <v>381</v>
      </c>
      <c r="C299" s="80" t="s">
        <v>69</v>
      </c>
      <c r="D299" s="80" t="s">
        <v>686</v>
      </c>
      <c r="E299" s="80"/>
      <c r="F299" s="81">
        <f>F300</f>
        <v>500</v>
      </c>
      <c r="G299" s="81">
        <f t="shared" ref="G299:H300" si="101">G300</f>
        <v>500</v>
      </c>
      <c r="H299" s="81">
        <f t="shared" si="101"/>
        <v>500</v>
      </c>
    </row>
    <row r="300" spans="1:8" s="136" customFormat="1" x14ac:dyDescent="0.2">
      <c r="A300" s="74" t="s">
        <v>495</v>
      </c>
      <c r="B300" s="75" t="s">
        <v>381</v>
      </c>
      <c r="C300" s="75" t="s">
        <v>69</v>
      </c>
      <c r="D300" s="75" t="s">
        <v>686</v>
      </c>
      <c r="E300" s="75" t="s">
        <v>77</v>
      </c>
      <c r="F300" s="76">
        <f>F301</f>
        <v>500</v>
      </c>
      <c r="G300" s="76">
        <f t="shared" si="101"/>
        <v>500</v>
      </c>
      <c r="H300" s="76">
        <f t="shared" si="101"/>
        <v>500</v>
      </c>
    </row>
    <row r="301" spans="1:8" s="136" customFormat="1" x14ac:dyDescent="0.2">
      <c r="A301" s="74" t="s">
        <v>78</v>
      </c>
      <c r="B301" s="75" t="s">
        <v>381</v>
      </c>
      <c r="C301" s="75" t="s">
        <v>69</v>
      </c>
      <c r="D301" s="75" t="s">
        <v>686</v>
      </c>
      <c r="E301" s="75" t="s">
        <v>79</v>
      </c>
      <c r="F301" s="76">
        <v>500</v>
      </c>
      <c r="G301" s="76">
        <v>500</v>
      </c>
      <c r="H301" s="76">
        <v>500</v>
      </c>
    </row>
    <row r="302" spans="1:8" s="136" customFormat="1" x14ac:dyDescent="0.2">
      <c r="A302" s="83" t="s">
        <v>222</v>
      </c>
      <c r="B302" s="80" t="s">
        <v>381</v>
      </c>
      <c r="C302" s="80" t="s">
        <v>69</v>
      </c>
      <c r="D302" s="86" t="s">
        <v>687</v>
      </c>
      <c r="E302" s="80"/>
      <c r="F302" s="81">
        <f>F303</f>
        <v>10100</v>
      </c>
      <c r="G302" s="81">
        <f t="shared" ref="G302:H303" si="102">G303</f>
        <v>10100</v>
      </c>
      <c r="H302" s="81">
        <f t="shared" si="102"/>
        <v>5100</v>
      </c>
    </row>
    <row r="303" spans="1:8" s="136" customFormat="1" x14ac:dyDescent="0.2">
      <c r="A303" s="74" t="s">
        <v>495</v>
      </c>
      <c r="B303" s="75" t="s">
        <v>381</v>
      </c>
      <c r="C303" s="75" t="s">
        <v>69</v>
      </c>
      <c r="D303" s="75" t="s">
        <v>687</v>
      </c>
      <c r="E303" s="75" t="s">
        <v>77</v>
      </c>
      <c r="F303" s="76">
        <f>F304</f>
        <v>10100</v>
      </c>
      <c r="G303" s="76">
        <f t="shared" si="102"/>
        <v>10100</v>
      </c>
      <c r="H303" s="76">
        <f t="shared" si="102"/>
        <v>5100</v>
      </c>
    </row>
    <row r="304" spans="1:8" s="136" customFormat="1" x14ac:dyDescent="0.2">
      <c r="A304" s="74" t="s">
        <v>78</v>
      </c>
      <c r="B304" s="75" t="s">
        <v>381</v>
      </c>
      <c r="C304" s="75" t="s">
        <v>69</v>
      </c>
      <c r="D304" s="75" t="s">
        <v>687</v>
      </c>
      <c r="E304" s="75" t="s">
        <v>79</v>
      </c>
      <c r="F304" s="76">
        <v>10100</v>
      </c>
      <c r="G304" s="76">
        <v>10100</v>
      </c>
      <c r="H304" s="76">
        <f>10100-5000</f>
        <v>5100</v>
      </c>
    </row>
    <row r="305" spans="1:8" s="136" customFormat="1" x14ac:dyDescent="0.2">
      <c r="A305" s="65" t="s">
        <v>135</v>
      </c>
      <c r="B305" s="66" t="s">
        <v>381</v>
      </c>
      <c r="C305" s="66" t="s">
        <v>69</v>
      </c>
      <c r="D305" s="66" t="s">
        <v>115</v>
      </c>
      <c r="E305" s="75"/>
      <c r="F305" s="67">
        <f>F315+F318+F306+F312+F309</f>
        <v>58685.672930000008</v>
      </c>
      <c r="G305" s="67">
        <f t="shared" ref="G305:H305" si="103">G315+G318+G306+G312</f>
        <v>9715</v>
      </c>
      <c r="H305" s="87">
        <f t="shared" si="103"/>
        <v>0</v>
      </c>
    </row>
    <row r="306" spans="1:8" s="136" customFormat="1" ht="48" x14ac:dyDescent="0.2">
      <c r="A306" s="93" t="s">
        <v>526</v>
      </c>
      <c r="B306" s="80" t="s">
        <v>381</v>
      </c>
      <c r="C306" s="80" t="s">
        <v>69</v>
      </c>
      <c r="D306" s="80" t="s">
        <v>541</v>
      </c>
      <c r="E306" s="80"/>
      <c r="F306" s="89">
        <f>F307</f>
        <v>19512.049009999999</v>
      </c>
      <c r="G306" s="89">
        <f t="shared" ref="G306:H307" si="104">G307</f>
        <v>0</v>
      </c>
      <c r="H306" s="89">
        <f t="shared" si="104"/>
        <v>0</v>
      </c>
    </row>
    <row r="307" spans="1:8" s="136" customFormat="1" x14ac:dyDescent="0.2">
      <c r="A307" s="74" t="s">
        <v>202</v>
      </c>
      <c r="B307" s="75" t="s">
        <v>381</v>
      </c>
      <c r="C307" s="75" t="s">
        <v>69</v>
      </c>
      <c r="D307" s="75" t="s">
        <v>541</v>
      </c>
      <c r="E307" s="75" t="s">
        <v>382</v>
      </c>
      <c r="F307" s="88">
        <f>F308</f>
        <v>19512.049009999999</v>
      </c>
      <c r="G307" s="88">
        <f t="shared" si="104"/>
        <v>0</v>
      </c>
      <c r="H307" s="88">
        <f t="shared" si="104"/>
        <v>0</v>
      </c>
    </row>
    <row r="308" spans="1:8" s="136" customFormat="1" x14ac:dyDescent="0.2">
      <c r="A308" s="74" t="s">
        <v>383</v>
      </c>
      <c r="B308" s="75" t="s">
        <v>381</v>
      </c>
      <c r="C308" s="75" t="s">
        <v>69</v>
      </c>
      <c r="D308" s="75" t="s">
        <v>541</v>
      </c>
      <c r="E308" s="75" t="s">
        <v>384</v>
      </c>
      <c r="F308" s="88">
        <v>19512.049009999999</v>
      </c>
      <c r="G308" s="88">
        <v>0</v>
      </c>
      <c r="H308" s="88">
        <v>0</v>
      </c>
    </row>
    <row r="309" spans="1:8" s="136" customFormat="1" ht="40.5" x14ac:dyDescent="0.2">
      <c r="A309" s="78" t="s">
        <v>527</v>
      </c>
      <c r="B309" s="69" t="s">
        <v>381</v>
      </c>
      <c r="C309" s="69" t="s">
        <v>69</v>
      </c>
      <c r="D309" s="69" t="s">
        <v>542</v>
      </c>
      <c r="E309" s="69"/>
      <c r="F309" s="89">
        <f>F310</f>
        <v>686.82392000000004</v>
      </c>
      <c r="G309" s="89">
        <f t="shared" ref="G309:H310" si="105">G310</f>
        <v>0</v>
      </c>
      <c r="H309" s="89">
        <f t="shared" si="105"/>
        <v>0</v>
      </c>
    </row>
    <row r="310" spans="1:8" s="136" customFormat="1" x14ac:dyDescent="0.2">
      <c r="A310" s="74" t="s">
        <v>202</v>
      </c>
      <c r="B310" s="75" t="s">
        <v>381</v>
      </c>
      <c r="C310" s="75" t="s">
        <v>69</v>
      </c>
      <c r="D310" s="75" t="s">
        <v>542</v>
      </c>
      <c r="E310" s="75" t="s">
        <v>382</v>
      </c>
      <c r="F310" s="88">
        <f>F311</f>
        <v>686.82392000000004</v>
      </c>
      <c r="G310" s="88">
        <f t="shared" si="105"/>
        <v>0</v>
      </c>
      <c r="H310" s="88">
        <f t="shared" si="105"/>
        <v>0</v>
      </c>
    </row>
    <row r="311" spans="1:8" s="136" customFormat="1" x14ac:dyDescent="0.2">
      <c r="A311" s="74" t="s">
        <v>383</v>
      </c>
      <c r="B311" s="75" t="s">
        <v>381</v>
      </c>
      <c r="C311" s="75" t="s">
        <v>69</v>
      </c>
      <c r="D311" s="75" t="s">
        <v>542</v>
      </c>
      <c r="E311" s="75" t="s">
        <v>384</v>
      </c>
      <c r="F311" s="88">
        <v>686.82392000000004</v>
      </c>
      <c r="G311" s="88">
        <v>0</v>
      </c>
      <c r="H311" s="88">
        <v>0</v>
      </c>
    </row>
    <row r="312" spans="1:8" s="136" customFormat="1" x14ac:dyDescent="0.2">
      <c r="A312" s="143" t="s">
        <v>504</v>
      </c>
      <c r="B312" s="66" t="s">
        <v>381</v>
      </c>
      <c r="C312" s="66" t="s">
        <v>69</v>
      </c>
      <c r="D312" s="66" t="s">
        <v>543</v>
      </c>
      <c r="E312" s="66"/>
      <c r="F312" s="67">
        <f t="shared" ref="F312:H313" si="106">F313</f>
        <v>9686.7999999999993</v>
      </c>
      <c r="G312" s="67">
        <f t="shared" si="106"/>
        <v>9715</v>
      </c>
      <c r="H312" s="87">
        <f t="shared" si="106"/>
        <v>0</v>
      </c>
    </row>
    <row r="313" spans="1:8" s="136" customFormat="1" x14ac:dyDescent="0.2">
      <c r="A313" s="144" t="s">
        <v>202</v>
      </c>
      <c r="B313" s="75" t="s">
        <v>381</v>
      </c>
      <c r="C313" s="75" t="s">
        <v>69</v>
      </c>
      <c r="D313" s="75" t="s">
        <v>543</v>
      </c>
      <c r="E313" s="75" t="s">
        <v>382</v>
      </c>
      <c r="F313" s="76">
        <f t="shared" si="106"/>
        <v>9686.7999999999993</v>
      </c>
      <c r="G313" s="76">
        <f t="shared" si="106"/>
        <v>9715</v>
      </c>
      <c r="H313" s="88">
        <f t="shared" si="106"/>
        <v>0</v>
      </c>
    </row>
    <row r="314" spans="1:8" s="136" customFormat="1" x14ac:dyDescent="0.2">
      <c r="A314" s="144" t="s">
        <v>383</v>
      </c>
      <c r="B314" s="75" t="s">
        <v>381</v>
      </c>
      <c r="C314" s="75" t="s">
        <v>69</v>
      </c>
      <c r="D314" s="75" t="s">
        <v>543</v>
      </c>
      <c r="E314" s="75" t="s">
        <v>384</v>
      </c>
      <c r="F314" s="76">
        <v>9686.7999999999993</v>
      </c>
      <c r="G314" s="76">
        <v>9715</v>
      </c>
      <c r="H314" s="88">
        <v>0</v>
      </c>
    </row>
    <row r="315" spans="1:8" s="136" customFormat="1" ht="24" x14ac:dyDescent="0.2">
      <c r="A315" s="79" t="s">
        <v>398</v>
      </c>
      <c r="B315" s="80" t="s">
        <v>381</v>
      </c>
      <c r="C315" s="80" t="s">
        <v>69</v>
      </c>
      <c r="D315" s="80" t="s">
        <v>448</v>
      </c>
      <c r="E315" s="80"/>
      <c r="F315" s="81">
        <f>F316</f>
        <v>26000</v>
      </c>
      <c r="G315" s="89">
        <f t="shared" ref="G315:H316" si="107">G316</f>
        <v>0</v>
      </c>
      <c r="H315" s="89">
        <f t="shared" si="107"/>
        <v>0</v>
      </c>
    </row>
    <row r="316" spans="1:8" s="136" customFormat="1" x14ac:dyDescent="0.2">
      <c r="A316" s="74" t="s">
        <v>94</v>
      </c>
      <c r="B316" s="75" t="s">
        <v>381</v>
      </c>
      <c r="C316" s="75" t="s">
        <v>69</v>
      </c>
      <c r="D316" s="75" t="s">
        <v>448</v>
      </c>
      <c r="E316" s="75" t="s">
        <v>366</v>
      </c>
      <c r="F316" s="76">
        <f>F317</f>
        <v>26000</v>
      </c>
      <c r="G316" s="88">
        <f t="shared" si="107"/>
        <v>0</v>
      </c>
      <c r="H316" s="88">
        <f t="shared" si="107"/>
        <v>0</v>
      </c>
    </row>
    <row r="317" spans="1:8" s="136" customFormat="1" ht="24" x14ac:dyDescent="0.2">
      <c r="A317" s="74" t="s">
        <v>723</v>
      </c>
      <c r="B317" s="75" t="s">
        <v>381</v>
      </c>
      <c r="C317" s="75" t="s">
        <v>69</v>
      </c>
      <c r="D317" s="75" t="s">
        <v>448</v>
      </c>
      <c r="E317" s="75" t="s">
        <v>410</v>
      </c>
      <c r="F317" s="76">
        <f>39000-13000</f>
        <v>26000</v>
      </c>
      <c r="G317" s="88">
        <v>0</v>
      </c>
      <c r="H317" s="88">
        <v>0</v>
      </c>
    </row>
    <row r="318" spans="1:8" s="136" customFormat="1" ht="24" x14ac:dyDescent="0.2">
      <c r="A318" s="79" t="s">
        <v>688</v>
      </c>
      <c r="B318" s="80" t="s">
        <v>381</v>
      </c>
      <c r="C318" s="80" t="s">
        <v>69</v>
      </c>
      <c r="D318" s="80" t="s">
        <v>689</v>
      </c>
      <c r="E318" s="80"/>
      <c r="F318" s="89">
        <f>F319</f>
        <v>2800</v>
      </c>
      <c r="G318" s="89">
        <f t="shared" ref="G318:H319" si="108">G319</f>
        <v>0</v>
      </c>
      <c r="H318" s="89">
        <f t="shared" si="108"/>
        <v>0</v>
      </c>
    </row>
    <row r="319" spans="1:8" s="136" customFormat="1" x14ac:dyDescent="0.2">
      <c r="A319" s="74" t="s">
        <v>495</v>
      </c>
      <c r="B319" s="75" t="s">
        <v>381</v>
      </c>
      <c r="C319" s="75" t="s">
        <v>69</v>
      </c>
      <c r="D319" s="75" t="s">
        <v>689</v>
      </c>
      <c r="E319" s="75" t="s">
        <v>77</v>
      </c>
      <c r="F319" s="88">
        <f>F320</f>
        <v>2800</v>
      </c>
      <c r="G319" s="88">
        <f t="shared" si="108"/>
        <v>0</v>
      </c>
      <c r="H319" s="88">
        <f t="shared" si="108"/>
        <v>0</v>
      </c>
    </row>
    <row r="320" spans="1:8" s="136" customFormat="1" x14ac:dyDescent="0.2">
      <c r="A320" s="74" t="s">
        <v>78</v>
      </c>
      <c r="B320" s="75" t="s">
        <v>381</v>
      </c>
      <c r="C320" s="75" t="s">
        <v>69</v>
      </c>
      <c r="D320" s="75" t="s">
        <v>689</v>
      </c>
      <c r="E320" s="75" t="s">
        <v>79</v>
      </c>
      <c r="F320" s="88">
        <v>2800</v>
      </c>
      <c r="G320" s="88">
        <v>0</v>
      </c>
      <c r="H320" s="88">
        <v>0</v>
      </c>
    </row>
    <row r="321" spans="1:8" s="136" customFormat="1" ht="27" x14ac:dyDescent="0.2">
      <c r="A321" s="78" t="s">
        <v>749</v>
      </c>
      <c r="B321" s="69" t="s">
        <v>381</v>
      </c>
      <c r="C321" s="69" t="s">
        <v>69</v>
      </c>
      <c r="D321" s="69" t="s">
        <v>246</v>
      </c>
      <c r="E321" s="69"/>
      <c r="F321" s="70">
        <f>F322+F325+F328</f>
        <v>2300</v>
      </c>
      <c r="G321" s="70">
        <f t="shared" ref="G321:H321" si="109">G322+G325+G328</f>
        <v>27300</v>
      </c>
      <c r="H321" s="70">
        <f t="shared" si="109"/>
        <v>62300</v>
      </c>
    </row>
    <row r="322" spans="1:8" s="136" customFormat="1" ht="24" x14ac:dyDescent="0.2">
      <c r="A322" s="65" t="s">
        <v>441</v>
      </c>
      <c r="B322" s="66" t="s">
        <v>381</v>
      </c>
      <c r="C322" s="66" t="s">
        <v>69</v>
      </c>
      <c r="D322" s="66" t="s">
        <v>656</v>
      </c>
      <c r="E322" s="66"/>
      <c r="F322" s="87">
        <f>F323</f>
        <v>2000</v>
      </c>
      <c r="G322" s="87">
        <f t="shared" ref="G322:H323" si="110">G323</f>
        <v>2000</v>
      </c>
      <c r="H322" s="87">
        <f t="shared" si="110"/>
        <v>2000</v>
      </c>
    </row>
    <row r="323" spans="1:8" s="136" customFormat="1" x14ac:dyDescent="0.2">
      <c r="A323" s="74" t="s">
        <v>495</v>
      </c>
      <c r="B323" s="75" t="s">
        <v>381</v>
      </c>
      <c r="C323" s="75" t="s">
        <v>69</v>
      </c>
      <c r="D323" s="75" t="s">
        <v>656</v>
      </c>
      <c r="E323" s="75" t="s">
        <v>77</v>
      </c>
      <c r="F323" s="88">
        <f>F324</f>
        <v>2000</v>
      </c>
      <c r="G323" s="88">
        <f t="shared" si="110"/>
        <v>2000</v>
      </c>
      <c r="H323" s="88">
        <f t="shared" si="110"/>
        <v>2000</v>
      </c>
    </row>
    <row r="324" spans="1:8" s="136" customFormat="1" x14ac:dyDescent="0.2">
      <c r="A324" s="74" t="s">
        <v>78</v>
      </c>
      <c r="B324" s="75" t="s">
        <v>381</v>
      </c>
      <c r="C324" s="75" t="s">
        <v>69</v>
      </c>
      <c r="D324" s="75" t="s">
        <v>656</v>
      </c>
      <c r="E324" s="75" t="s">
        <v>79</v>
      </c>
      <c r="F324" s="88">
        <v>2000</v>
      </c>
      <c r="G324" s="88">
        <v>2000</v>
      </c>
      <c r="H324" s="88">
        <v>2000</v>
      </c>
    </row>
    <row r="325" spans="1:8" s="136" customFormat="1" x14ac:dyDescent="0.2">
      <c r="A325" s="94" t="s">
        <v>121</v>
      </c>
      <c r="B325" s="66" t="s">
        <v>381</v>
      </c>
      <c r="C325" s="66" t="s">
        <v>69</v>
      </c>
      <c r="D325" s="66" t="s">
        <v>655</v>
      </c>
      <c r="E325" s="66"/>
      <c r="F325" s="87">
        <f>F326</f>
        <v>300</v>
      </c>
      <c r="G325" s="87">
        <f t="shared" ref="G325:H326" si="111">G326</f>
        <v>300</v>
      </c>
      <c r="H325" s="87">
        <f t="shared" si="111"/>
        <v>300</v>
      </c>
    </row>
    <row r="326" spans="1:8" s="136" customFormat="1" x14ac:dyDescent="0.2">
      <c r="A326" s="74" t="s">
        <v>495</v>
      </c>
      <c r="B326" s="75" t="s">
        <v>381</v>
      </c>
      <c r="C326" s="75" t="s">
        <v>69</v>
      </c>
      <c r="D326" s="75" t="s">
        <v>655</v>
      </c>
      <c r="E326" s="75" t="s">
        <v>77</v>
      </c>
      <c r="F326" s="88">
        <f>F327</f>
        <v>300</v>
      </c>
      <c r="G326" s="88">
        <f t="shared" si="111"/>
        <v>300</v>
      </c>
      <c r="H326" s="88">
        <f t="shared" si="111"/>
        <v>300</v>
      </c>
    </row>
    <row r="327" spans="1:8" s="136" customFormat="1" x14ac:dyDescent="0.2">
      <c r="A327" s="74" t="s">
        <v>78</v>
      </c>
      <c r="B327" s="75" t="s">
        <v>381</v>
      </c>
      <c r="C327" s="75" t="s">
        <v>69</v>
      </c>
      <c r="D327" s="75" t="s">
        <v>655</v>
      </c>
      <c r="E327" s="75" t="s">
        <v>79</v>
      </c>
      <c r="F327" s="88">
        <v>300</v>
      </c>
      <c r="G327" s="88">
        <v>300</v>
      </c>
      <c r="H327" s="88">
        <v>300</v>
      </c>
    </row>
    <row r="328" spans="1:8" s="136" customFormat="1" x14ac:dyDescent="0.2">
      <c r="A328" s="65" t="s">
        <v>657</v>
      </c>
      <c r="B328" s="66" t="s">
        <v>381</v>
      </c>
      <c r="C328" s="66" t="s">
        <v>69</v>
      </c>
      <c r="D328" s="66" t="s">
        <v>658</v>
      </c>
      <c r="E328" s="66"/>
      <c r="F328" s="87">
        <f>F329</f>
        <v>0</v>
      </c>
      <c r="G328" s="67">
        <f t="shared" ref="G328:H328" si="112">G329</f>
        <v>25000</v>
      </c>
      <c r="H328" s="67">
        <f t="shared" si="112"/>
        <v>60000</v>
      </c>
    </row>
    <row r="329" spans="1:8" s="136" customFormat="1" x14ac:dyDescent="0.2">
      <c r="A329" s="74" t="s">
        <v>202</v>
      </c>
      <c r="B329" s="75" t="s">
        <v>381</v>
      </c>
      <c r="C329" s="75" t="s">
        <v>69</v>
      </c>
      <c r="D329" s="75" t="s">
        <v>658</v>
      </c>
      <c r="E329" s="75" t="s">
        <v>382</v>
      </c>
      <c r="F329" s="88">
        <f>F330</f>
        <v>0</v>
      </c>
      <c r="G329" s="76">
        <f>G330</f>
        <v>25000</v>
      </c>
      <c r="H329" s="76">
        <f>H330</f>
        <v>60000</v>
      </c>
    </row>
    <row r="330" spans="1:8" s="136" customFormat="1" x14ac:dyDescent="0.2">
      <c r="A330" s="74" t="s">
        <v>383</v>
      </c>
      <c r="B330" s="75" t="s">
        <v>381</v>
      </c>
      <c r="C330" s="75" t="s">
        <v>69</v>
      </c>
      <c r="D330" s="75" t="s">
        <v>658</v>
      </c>
      <c r="E330" s="75" t="s">
        <v>384</v>
      </c>
      <c r="F330" s="88">
        <v>0</v>
      </c>
      <c r="G330" s="76">
        <f>30000-5000</f>
        <v>25000</v>
      </c>
      <c r="H330" s="76">
        <f>90000-30000</f>
        <v>60000</v>
      </c>
    </row>
    <row r="331" spans="1:8" s="136" customFormat="1" x14ac:dyDescent="0.2">
      <c r="A331" s="65" t="s">
        <v>339</v>
      </c>
      <c r="B331" s="66" t="s">
        <v>381</v>
      </c>
      <c r="C331" s="66" t="s">
        <v>438</v>
      </c>
      <c r="D331" s="66"/>
      <c r="E331" s="66"/>
      <c r="F331" s="67">
        <f>F332+F356</f>
        <v>152751.5</v>
      </c>
      <c r="G331" s="67">
        <f t="shared" ref="G331:H331" si="113">G332+G356</f>
        <v>138871.79999999999</v>
      </c>
      <c r="H331" s="67">
        <f t="shared" si="113"/>
        <v>113632.8</v>
      </c>
    </row>
    <row r="332" spans="1:8" s="136" customFormat="1" ht="27" x14ac:dyDescent="0.2">
      <c r="A332" s="78" t="s">
        <v>676</v>
      </c>
      <c r="B332" s="69" t="s">
        <v>381</v>
      </c>
      <c r="C332" s="69" t="s">
        <v>438</v>
      </c>
      <c r="D332" s="69" t="s">
        <v>218</v>
      </c>
      <c r="E332" s="80"/>
      <c r="F332" s="70">
        <f>F333+F342+F348+F352</f>
        <v>116871.8</v>
      </c>
      <c r="G332" s="70">
        <f t="shared" ref="G332:H332" si="114">G333+G342+G348+G352</f>
        <v>103871.8</v>
      </c>
      <c r="H332" s="70">
        <f t="shared" si="114"/>
        <v>78632.800000000003</v>
      </c>
    </row>
    <row r="333" spans="1:8" s="136" customFormat="1" ht="13.5" x14ac:dyDescent="0.2">
      <c r="A333" s="78" t="s">
        <v>690</v>
      </c>
      <c r="B333" s="69" t="s">
        <v>381</v>
      </c>
      <c r="C333" s="69" t="s">
        <v>438</v>
      </c>
      <c r="D333" s="69" t="s">
        <v>223</v>
      </c>
      <c r="E333" s="80"/>
      <c r="F333" s="70">
        <f>F334+F339</f>
        <v>18000</v>
      </c>
      <c r="G333" s="70">
        <f t="shared" ref="G333:H333" si="115">G334+G339</f>
        <v>18000</v>
      </c>
      <c r="H333" s="70">
        <f t="shared" si="115"/>
        <v>13000</v>
      </c>
    </row>
    <row r="334" spans="1:8" s="136" customFormat="1" x14ac:dyDescent="0.2">
      <c r="A334" s="65" t="s">
        <v>691</v>
      </c>
      <c r="B334" s="66" t="s">
        <v>381</v>
      </c>
      <c r="C334" s="66" t="s">
        <v>438</v>
      </c>
      <c r="D334" s="66" t="s">
        <v>692</v>
      </c>
      <c r="E334" s="75"/>
      <c r="F334" s="87">
        <f>F335+F337</f>
        <v>15000</v>
      </c>
      <c r="G334" s="87">
        <f t="shared" ref="G334:H334" si="116">G335+G337</f>
        <v>15000</v>
      </c>
      <c r="H334" s="87">
        <f t="shared" si="116"/>
        <v>10000</v>
      </c>
    </row>
    <row r="335" spans="1:8" s="136" customFormat="1" x14ac:dyDescent="0.2">
      <c r="A335" s="74" t="s">
        <v>495</v>
      </c>
      <c r="B335" s="91" t="s">
        <v>381</v>
      </c>
      <c r="C335" s="91" t="s">
        <v>438</v>
      </c>
      <c r="D335" s="75" t="s">
        <v>692</v>
      </c>
      <c r="E335" s="75" t="s">
        <v>77</v>
      </c>
      <c r="F335" s="88">
        <f>F336</f>
        <v>4500</v>
      </c>
      <c r="G335" s="88">
        <f t="shared" ref="G335:H335" si="117">G336</f>
        <v>4500</v>
      </c>
      <c r="H335" s="88">
        <f t="shared" si="117"/>
        <v>4500</v>
      </c>
    </row>
    <row r="336" spans="1:8" s="77" customFormat="1" x14ac:dyDescent="0.2">
      <c r="A336" s="74" t="s">
        <v>78</v>
      </c>
      <c r="B336" s="75" t="s">
        <v>381</v>
      </c>
      <c r="C336" s="75" t="s">
        <v>438</v>
      </c>
      <c r="D336" s="75" t="s">
        <v>692</v>
      </c>
      <c r="E336" s="75" t="s">
        <v>79</v>
      </c>
      <c r="F336" s="88">
        <v>4500</v>
      </c>
      <c r="G336" s="88">
        <v>4500</v>
      </c>
      <c r="H336" s="88">
        <v>4500</v>
      </c>
    </row>
    <row r="337" spans="1:8" s="135" customFormat="1" x14ac:dyDescent="0.2">
      <c r="A337" s="74" t="s">
        <v>202</v>
      </c>
      <c r="B337" s="91" t="s">
        <v>381</v>
      </c>
      <c r="C337" s="91" t="s">
        <v>438</v>
      </c>
      <c r="D337" s="75" t="s">
        <v>692</v>
      </c>
      <c r="E337" s="75" t="s">
        <v>382</v>
      </c>
      <c r="F337" s="88">
        <f>F338</f>
        <v>10500</v>
      </c>
      <c r="G337" s="88">
        <f t="shared" ref="G337:H337" si="118">G338</f>
        <v>10500</v>
      </c>
      <c r="H337" s="88">
        <f t="shared" si="118"/>
        <v>5500</v>
      </c>
    </row>
    <row r="338" spans="1:8" s="135" customFormat="1" x14ac:dyDescent="0.2">
      <c r="A338" s="74" t="s">
        <v>383</v>
      </c>
      <c r="B338" s="75" t="s">
        <v>381</v>
      </c>
      <c r="C338" s="75" t="s">
        <v>438</v>
      </c>
      <c r="D338" s="75" t="s">
        <v>692</v>
      </c>
      <c r="E338" s="75" t="s">
        <v>384</v>
      </c>
      <c r="F338" s="88">
        <v>10500</v>
      </c>
      <c r="G338" s="88">
        <v>10500</v>
      </c>
      <c r="H338" s="88">
        <f>10500-5000</f>
        <v>5500</v>
      </c>
    </row>
    <row r="339" spans="1:8" s="135" customFormat="1" x14ac:dyDescent="0.2">
      <c r="A339" s="65" t="s">
        <v>510</v>
      </c>
      <c r="B339" s="66" t="s">
        <v>381</v>
      </c>
      <c r="C339" s="66" t="s">
        <v>438</v>
      </c>
      <c r="D339" s="66" t="s">
        <v>693</v>
      </c>
      <c r="E339" s="66"/>
      <c r="F339" s="87">
        <f>F340</f>
        <v>3000</v>
      </c>
      <c r="G339" s="87">
        <f t="shared" ref="G339:H340" si="119">G340</f>
        <v>3000</v>
      </c>
      <c r="H339" s="87">
        <f t="shared" si="119"/>
        <v>3000</v>
      </c>
    </row>
    <row r="340" spans="1:8" s="135" customFormat="1" x14ac:dyDescent="0.2">
      <c r="A340" s="74" t="s">
        <v>495</v>
      </c>
      <c r="B340" s="75" t="s">
        <v>381</v>
      </c>
      <c r="C340" s="75" t="s">
        <v>438</v>
      </c>
      <c r="D340" s="75" t="s">
        <v>693</v>
      </c>
      <c r="E340" s="75" t="s">
        <v>77</v>
      </c>
      <c r="F340" s="88">
        <f>F341</f>
        <v>3000</v>
      </c>
      <c r="G340" s="88">
        <f t="shared" si="119"/>
        <v>3000</v>
      </c>
      <c r="H340" s="88">
        <f t="shared" si="119"/>
        <v>3000</v>
      </c>
    </row>
    <row r="341" spans="1:8" s="135" customFormat="1" x14ac:dyDescent="0.2">
      <c r="A341" s="74" t="s">
        <v>78</v>
      </c>
      <c r="B341" s="75" t="s">
        <v>381</v>
      </c>
      <c r="C341" s="75" t="s">
        <v>438</v>
      </c>
      <c r="D341" s="75" t="s">
        <v>693</v>
      </c>
      <c r="E341" s="75" t="s">
        <v>79</v>
      </c>
      <c r="F341" s="88">
        <v>3000</v>
      </c>
      <c r="G341" s="88">
        <v>3000</v>
      </c>
      <c r="H341" s="88">
        <v>3000</v>
      </c>
    </row>
    <row r="342" spans="1:8" s="135" customFormat="1" x14ac:dyDescent="0.2">
      <c r="A342" s="65" t="s">
        <v>694</v>
      </c>
      <c r="B342" s="66" t="s">
        <v>381</v>
      </c>
      <c r="C342" s="66" t="s">
        <v>438</v>
      </c>
      <c r="D342" s="66" t="s">
        <v>136</v>
      </c>
      <c r="E342" s="75"/>
      <c r="F342" s="67">
        <f>F343</f>
        <v>76561.8</v>
      </c>
      <c r="G342" s="67">
        <f t="shared" ref="G342:H342" si="120">G343</f>
        <v>63561.8</v>
      </c>
      <c r="H342" s="67">
        <f t="shared" si="120"/>
        <v>48322.8</v>
      </c>
    </row>
    <row r="343" spans="1:8" s="135" customFormat="1" x14ac:dyDescent="0.2">
      <c r="A343" s="79" t="s">
        <v>695</v>
      </c>
      <c r="B343" s="80" t="s">
        <v>381</v>
      </c>
      <c r="C343" s="80" t="s">
        <v>438</v>
      </c>
      <c r="D343" s="80" t="s">
        <v>696</v>
      </c>
      <c r="E343" s="92"/>
      <c r="F343" s="81">
        <f>F344+F346</f>
        <v>76561.8</v>
      </c>
      <c r="G343" s="81">
        <f t="shared" ref="G343:H343" si="121">G344+G346</f>
        <v>63561.8</v>
      </c>
      <c r="H343" s="81">
        <f t="shared" si="121"/>
        <v>48322.8</v>
      </c>
    </row>
    <row r="344" spans="1:8" s="135" customFormat="1" x14ac:dyDescent="0.2">
      <c r="A344" s="74" t="s">
        <v>495</v>
      </c>
      <c r="B344" s="75" t="s">
        <v>381</v>
      </c>
      <c r="C344" s="75" t="s">
        <v>438</v>
      </c>
      <c r="D344" s="75" t="s">
        <v>696</v>
      </c>
      <c r="E344" s="75" t="s">
        <v>77</v>
      </c>
      <c r="F344" s="76">
        <f>F345</f>
        <v>72561.8</v>
      </c>
      <c r="G344" s="76">
        <f t="shared" ref="G344:H344" si="122">G345</f>
        <v>59561.8</v>
      </c>
      <c r="H344" s="76">
        <f t="shared" si="122"/>
        <v>44322.8</v>
      </c>
    </row>
    <row r="345" spans="1:8" s="135" customFormat="1" x14ac:dyDescent="0.2">
      <c r="A345" s="74" t="s">
        <v>78</v>
      </c>
      <c r="B345" s="75" t="s">
        <v>381</v>
      </c>
      <c r="C345" s="75" t="s">
        <v>438</v>
      </c>
      <c r="D345" s="75" t="s">
        <v>696</v>
      </c>
      <c r="E345" s="75" t="s">
        <v>79</v>
      </c>
      <c r="F345" s="76">
        <v>72561.8</v>
      </c>
      <c r="G345" s="76">
        <v>59561.8</v>
      </c>
      <c r="H345" s="76">
        <v>44322.8</v>
      </c>
    </row>
    <row r="346" spans="1:8" s="135" customFormat="1" x14ac:dyDescent="0.2">
      <c r="A346" s="74" t="s">
        <v>202</v>
      </c>
      <c r="B346" s="91" t="s">
        <v>381</v>
      </c>
      <c r="C346" s="91" t="s">
        <v>438</v>
      </c>
      <c r="D346" s="75" t="s">
        <v>696</v>
      </c>
      <c r="E346" s="75" t="s">
        <v>382</v>
      </c>
      <c r="F346" s="76">
        <f>F347</f>
        <v>4000</v>
      </c>
      <c r="G346" s="76">
        <f t="shared" ref="G346:H346" si="123">G347</f>
        <v>4000</v>
      </c>
      <c r="H346" s="76">
        <f t="shared" si="123"/>
        <v>4000</v>
      </c>
    </row>
    <row r="347" spans="1:8" s="135" customFormat="1" x14ac:dyDescent="0.2">
      <c r="A347" s="74" t="s">
        <v>383</v>
      </c>
      <c r="B347" s="75" t="s">
        <v>381</v>
      </c>
      <c r="C347" s="75" t="s">
        <v>438</v>
      </c>
      <c r="D347" s="75" t="s">
        <v>696</v>
      </c>
      <c r="E347" s="75" t="s">
        <v>384</v>
      </c>
      <c r="F347" s="76">
        <v>4000</v>
      </c>
      <c r="G347" s="76">
        <v>4000</v>
      </c>
      <c r="H347" s="76">
        <v>4000</v>
      </c>
    </row>
    <row r="348" spans="1:8" s="135" customFormat="1" x14ac:dyDescent="0.2">
      <c r="A348" s="65" t="s">
        <v>697</v>
      </c>
      <c r="B348" s="66" t="s">
        <v>381</v>
      </c>
      <c r="C348" s="66" t="s">
        <v>438</v>
      </c>
      <c r="D348" s="66" t="s">
        <v>698</v>
      </c>
      <c r="E348" s="66"/>
      <c r="F348" s="67">
        <f>F349</f>
        <v>17310</v>
      </c>
      <c r="G348" s="67">
        <f t="shared" ref="G348:H350" si="124">G349</f>
        <v>17310</v>
      </c>
      <c r="H348" s="67">
        <f t="shared" si="124"/>
        <v>12310</v>
      </c>
    </row>
    <row r="349" spans="1:8" s="135" customFormat="1" x14ac:dyDescent="0.2">
      <c r="A349" s="79" t="s">
        <v>699</v>
      </c>
      <c r="B349" s="75" t="s">
        <v>381</v>
      </c>
      <c r="C349" s="75" t="s">
        <v>438</v>
      </c>
      <c r="D349" s="80" t="s">
        <v>700</v>
      </c>
      <c r="E349" s="80"/>
      <c r="F349" s="81">
        <f>F350</f>
        <v>17310</v>
      </c>
      <c r="G349" s="81">
        <f t="shared" si="124"/>
        <v>17310</v>
      </c>
      <c r="H349" s="81">
        <f t="shared" si="124"/>
        <v>12310</v>
      </c>
    </row>
    <row r="350" spans="1:8" s="135" customFormat="1" x14ac:dyDescent="0.2">
      <c r="A350" s="74" t="s">
        <v>495</v>
      </c>
      <c r="B350" s="75" t="s">
        <v>381</v>
      </c>
      <c r="C350" s="75" t="s">
        <v>438</v>
      </c>
      <c r="D350" s="75" t="s">
        <v>700</v>
      </c>
      <c r="E350" s="75" t="s">
        <v>77</v>
      </c>
      <c r="F350" s="76">
        <f>F351</f>
        <v>17310</v>
      </c>
      <c r="G350" s="76">
        <f t="shared" si="124"/>
        <v>17310</v>
      </c>
      <c r="H350" s="76">
        <f t="shared" si="124"/>
        <v>12310</v>
      </c>
    </row>
    <row r="351" spans="1:8" s="135" customFormat="1" x14ac:dyDescent="0.2">
      <c r="A351" s="74" t="s">
        <v>78</v>
      </c>
      <c r="B351" s="75" t="s">
        <v>381</v>
      </c>
      <c r="C351" s="75" t="s">
        <v>438</v>
      </c>
      <c r="D351" s="75" t="s">
        <v>700</v>
      </c>
      <c r="E351" s="75" t="s">
        <v>79</v>
      </c>
      <c r="F351" s="76">
        <v>17310</v>
      </c>
      <c r="G351" s="76">
        <v>17310</v>
      </c>
      <c r="H351" s="76">
        <f>17310-5000</f>
        <v>12310</v>
      </c>
    </row>
    <row r="352" spans="1:8" s="135" customFormat="1" x14ac:dyDescent="0.2">
      <c r="A352" s="65" t="s">
        <v>397</v>
      </c>
      <c r="B352" s="66" t="s">
        <v>381</v>
      </c>
      <c r="C352" s="66" t="s">
        <v>438</v>
      </c>
      <c r="D352" s="66" t="s">
        <v>115</v>
      </c>
      <c r="E352" s="66"/>
      <c r="F352" s="67">
        <f>F353</f>
        <v>5000</v>
      </c>
      <c r="G352" s="67">
        <f t="shared" ref="G352:H354" si="125">G353</f>
        <v>5000</v>
      </c>
      <c r="H352" s="67">
        <f t="shared" si="125"/>
        <v>5000</v>
      </c>
    </row>
    <row r="353" spans="1:8" s="135" customFormat="1" x14ac:dyDescent="0.2">
      <c r="A353" s="79" t="s">
        <v>701</v>
      </c>
      <c r="B353" s="80" t="s">
        <v>381</v>
      </c>
      <c r="C353" s="80" t="s">
        <v>438</v>
      </c>
      <c r="D353" s="80" t="s">
        <v>702</v>
      </c>
      <c r="E353" s="80"/>
      <c r="F353" s="81">
        <f>F354</f>
        <v>5000</v>
      </c>
      <c r="G353" s="81">
        <f t="shared" si="125"/>
        <v>5000</v>
      </c>
      <c r="H353" s="81">
        <f t="shared" si="125"/>
        <v>5000</v>
      </c>
    </row>
    <row r="354" spans="1:8" s="135" customFormat="1" x14ac:dyDescent="0.2">
      <c r="A354" s="74" t="s">
        <v>495</v>
      </c>
      <c r="B354" s="75" t="s">
        <v>381</v>
      </c>
      <c r="C354" s="75" t="s">
        <v>438</v>
      </c>
      <c r="D354" s="75" t="s">
        <v>702</v>
      </c>
      <c r="E354" s="75" t="s">
        <v>77</v>
      </c>
      <c r="F354" s="76">
        <f>F355</f>
        <v>5000</v>
      </c>
      <c r="G354" s="76">
        <f t="shared" si="125"/>
        <v>5000</v>
      </c>
      <c r="H354" s="76">
        <f t="shared" si="125"/>
        <v>5000</v>
      </c>
    </row>
    <row r="355" spans="1:8" s="135" customFormat="1" x14ac:dyDescent="0.2">
      <c r="A355" s="74" t="s">
        <v>78</v>
      </c>
      <c r="B355" s="75" t="s">
        <v>381</v>
      </c>
      <c r="C355" s="75" t="s">
        <v>438</v>
      </c>
      <c r="D355" s="75" t="s">
        <v>702</v>
      </c>
      <c r="E355" s="75" t="s">
        <v>79</v>
      </c>
      <c r="F355" s="76">
        <v>5000</v>
      </c>
      <c r="G355" s="76">
        <v>5000</v>
      </c>
      <c r="H355" s="76">
        <v>5000</v>
      </c>
    </row>
    <row r="356" spans="1:8" s="135" customFormat="1" ht="27" x14ac:dyDescent="0.2">
      <c r="A356" s="78" t="s">
        <v>749</v>
      </c>
      <c r="B356" s="69" t="s">
        <v>381</v>
      </c>
      <c r="C356" s="69" t="s">
        <v>438</v>
      </c>
      <c r="D356" s="69" t="s">
        <v>246</v>
      </c>
      <c r="E356" s="69"/>
      <c r="F356" s="70">
        <f>F357+F360+F363+F366+F369</f>
        <v>35879.699999999997</v>
      </c>
      <c r="G356" s="70">
        <f t="shared" ref="G356:H356" si="126">G357+G360+G363+G366+G369</f>
        <v>35000</v>
      </c>
      <c r="H356" s="70">
        <f t="shared" si="126"/>
        <v>35000</v>
      </c>
    </row>
    <row r="357" spans="1:8" s="135" customFormat="1" x14ac:dyDescent="0.2">
      <c r="A357" s="94" t="s">
        <v>121</v>
      </c>
      <c r="B357" s="66" t="s">
        <v>381</v>
      </c>
      <c r="C357" s="66" t="s">
        <v>438</v>
      </c>
      <c r="D357" s="66" t="s">
        <v>655</v>
      </c>
      <c r="E357" s="75"/>
      <c r="F357" s="87">
        <f>F358</f>
        <v>13000</v>
      </c>
      <c r="G357" s="87">
        <f t="shared" ref="G357:H358" si="127">G358</f>
        <v>5000</v>
      </c>
      <c r="H357" s="87">
        <f t="shared" si="127"/>
        <v>5000</v>
      </c>
    </row>
    <row r="358" spans="1:8" s="135" customFormat="1" x14ac:dyDescent="0.2">
      <c r="A358" s="74" t="s">
        <v>202</v>
      </c>
      <c r="B358" s="75" t="s">
        <v>381</v>
      </c>
      <c r="C358" s="75" t="s">
        <v>438</v>
      </c>
      <c r="D358" s="75" t="s">
        <v>655</v>
      </c>
      <c r="E358" s="75" t="s">
        <v>382</v>
      </c>
      <c r="F358" s="88">
        <f>F359</f>
        <v>13000</v>
      </c>
      <c r="G358" s="88">
        <f t="shared" si="127"/>
        <v>5000</v>
      </c>
      <c r="H358" s="88">
        <f t="shared" si="127"/>
        <v>5000</v>
      </c>
    </row>
    <row r="359" spans="1:8" s="135" customFormat="1" x14ac:dyDescent="0.2">
      <c r="A359" s="74" t="s">
        <v>383</v>
      </c>
      <c r="B359" s="75" t="s">
        <v>381</v>
      </c>
      <c r="C359" s="75" t="s">
        <v>438</v>
      </c>
      <c r="D359" s="75" t="s">
        <v>655</v>
      </c>
      <c r="E359" s="75" t="s">
        <v>384</v>
      </c>
      <c r="F359" s="88">
        <v>13000</v>
      </c>
      <c r="G359" s="76">
        <v>5000</v>
      </c>
      <c r="H359" s="76">
        <v>5000</v>
      </c>
    </row>
    <row r="360" spans="1:8" s="135" customFormat="1" x14ac:dyDescent="0.2">
      <c r="A360" s="65" t="s">
        <v>204</v>
      </c>
      <c r="B360" s="66" t="s">
        <v>381</v>
      </c>
      <c r="C360" s="66" t="s">
        <v>438</v>
      </c>
      <c r="D360" s="66" t="s">
        <v>659</v>
      </c>
      <c r="E360" s="66"/>
      <c r="F360" s="87">
        <f>F361</f>
        <v>12879.7</v>
      </c>
      <c r="G360" s="87">
        <f t="shared" ref="G360:H361" si="128">G361</f>
        <v>0</v>
      </c>
      <c r="H360" s="87">
        <f t="shared" si="128"/>
        <v>0</v>
      </c>
    </row>
    <row r="361" spans="1:8" s="135" customFormat="1" x14ac:dyDescent="0.2">
      <c r="A361" s="74" t="s">
        <v>202</v>
      </c>
      <c r="B361" s="75" t="s">
        <v>381</v>
      </c>
      <c r="C361" s="75" t="s">
        <v>438</v>
      </c>
      <c r="D361" s="75" t="s">
        <v>659</v>
      </c>
      <c r="E361" s="75" t="s">
        <v>382</v>
      </c>
      <c r="F361" s="88">
        <f>F362</f>
        <v>12879.7</v>
      </c>
      <c r="G361" s="88">
        <f t="shared" si="128"/>
        <v>0</v>
      </c>
      <c r="H361" s="88">
        <f t="shared" si="128"/>
        <v>0</v>
      </c>
    </row>
    <row r="362" spans="1:8" s="135" customFormat="1" x14ac:dyDescent="0.2">
      <c r="A362" s="74" t="s">
        <v>383</v>
      </c>
      <c r="B362" s="75" t="s">
        <v>381</v>
      </c>
      <c r="C362" s="75" t="s">
        <v>438</v>
      </c>
      <c r="D362" s="75" t="s">
        <v>659</v>
      </c>
      <c r="E362" s="75" t="s">
        <v>384</v>
      </c>
      <c r="F362" s="88">
        <v>12879.7</v>
      </c>
      <c r="G362" s="88">
        <v>0</v>
      </c>
      <c r="H362" s="88">
        <v>0</v>
      </c>
    </row>
    <row r="363" spans="1:8" s="135" customFormat="1" x14ac:dyDescent="0.2">
      <c r="A363" s="65" t="s">
        <v>660</v>
      </c>
      <c r="B363" s="66" t="s">
        <v>381</v>
      </c>
      <c r="C363" s="66" t="s">
        <v>438</v>
      </c>
      <c r="D363" s="66" t="s">
        <v>661</v>
      </c>
      <c r="E363" s="66"/>
      <c r="F363" s="87">
        <f>F364</f>
        <v>0</v>
      </c>
      <c r="G363" s="87">
        <f t="shared" ref="G363:H364" si="129">G364</f>
        <v>15000</v>
      </c>
      <c r="H363" s="87">
        <f t="shared" si="129"/>
        <v>15000</v>
      </c>
    </row>
    <row r="364" spans="1:8" s="135" customFormat="1" x14ac:dyDescent="0.2">
      <c r="A364" s="74" t="s">
        <v>202</v>
      </c>
      <c r="B364" s="75" t="s">
        <v>381</v>
      </c>
      <c r="C364" s="75" t="s">
        <v>438</v>
      </c>
      <c r="D364" s="75" t="s">
        <v>661</v>
      </c>
      <c r="E364" s="75" t="s">
        <v>382</v>
      </c>
      <c r="F364" s="88">
        <f>F365</f>
        <v>0</v>
      </c>
      <c r="G364" s="88">
        <f t="shared" si="129"/>
        <v>15000</v>
      </c>
      <c r="H364" s="88">
        <f t="shared" si="129"/>
        <v>15000</v>
      </c>
    </row>
    <row r="365" spans="1:8" s="135" customFormat="1" x14ac:dyDescent="0.2">
      <c r="A365" s="74" t="s">
        <v>383</v>
      </c>
      <c r="B365" s="75" t="s">
        <v>381</v>
      </c>
      <c r="C365" s="75" t="s">
        <v>438</v>
      </c>
      <c r="D365" s="75" t="s">
        <v>661</v>
      </c>
      <c r="E365" s="75" t="s">
        <v>384</v>
      </c>
      <c r="F365" s="88">
        <v>0</v>
      </c>
      <c r="G365" s="76">
        <v>15000</v>
      </c>
      <c r="H365" s="76">
        <v>15000</v>
      </c>
    </row>
    <row r="366" spans="1:8" s="135" customFormat="1" x14ac:dyDescent="0.2">
      <c r="A366" s="65" t="s">
        <v>662</v>
      </c>
      <c r="B366" s="66" t="s">
        <v>381</v>
      </c>
      <c r="C366" s="66" t="s">
        <v>438</v>
      </c>
      <c r="D366" s="66" t="s">
        <v>663</v>
      </c>
      <c r="E366" s="66"/>
      <c r="F366" s="87">
        <f>F367</f>
        <v>0</v>
      </c>
      <c r="G366" s="87">
        <f t="shared" ref="G366:H367" si="130">G367</f>
        <v>15000</v>
      </c>
      <c r="H366" s="87">
        <f t="shared" si="130"/>
        <v>15000</v>
      </c>
    </row>
    <row r="367" spans="1:8" s="135" customFormat="1" x14ac:dyDescent="0.2">
      <c r="A367" s="74" t="s">
        <v>202</v>
      </c>
      <c r="B367" s="75" t="s">
        <v>381</v>
      </c>
      <c r="C367" s="75" t="s">
        <v>438</v>
      </c>
      <c r="D367" s="75" t="s">
        <v>663</v>
      </c>
      <c r="E367" s="75" t="s">
        <v>382</v>
      </c>
      <c r="F367" s="88">
        <f>F368</f>
        <v>0</v>
      </c>
      <c r="G367" s="88">
        <f>G368</f>
        <v>15000</v>
      </c>
      <c r="H367" s="88">
        <f t="shared" si="130"/>
        <v>15000</v>
      </c>
    </row>
    <row r="368" spans="1:8" s="135" customFormat="1" x14ac:dyDescent="0.2">
      <c r="A368" s="74" t="s">
        <v>383</v>
      </c>
      <c r="B368" s="75" t="s">
        <v>381</v>
      </c>
      <c r="C368" s="75" t="s">
        <v>438</v>
      </c>
      <c r="D368" s="75" t="s">
        <v>663</v>
      </c>
      <c r="E368" s="75" t="s">
        <v>384</v>
      </c>
      <c r="F368" s="88">
        <v>0</v>
      </c>
      <c r="G368" s="76">
        <v>15000</v>
      </c>
      <c r="H368" s="76">
        <v>15000</v>
      </c>
    </row>
    <row r="369" spans="1:8" s="135" customFormat="1" x14ac:dyDescent="0.2">
      <c r="A369" s="65" t="s">
        <v>664</v>
      </c>
      <c r="B369" s="66" t="s">
        <v>381</v>
      </c>
      <c r="C369" s="66" t="s">
        <v>438</v>
      </c>
      <c r="D369" s="66" t="s">
        <v>665</v>
      </c>
      <c r="E369" s="66"/>
      <c r="F369" s="87">
        <f t="shared" ref="F369:H370" si="131">F370</f>
        <v>10000</v>
      </c>
      <c r="G369" s="87">
        <f t="shared" si="131"/>
        <v>0</v>
      </c>
      <c r="H369" s="87">
        <f t="shared" si="131"/>
        <v>0</v>
      </c>
    </row>
    <row r="370" spans="1:8" s="135" customFormat="1" x14ac:dyDescent="0.2">
      <c r="A370" s="74" t="s">
        <v>202</v>
      </c>
      <c r="B370" s="75" t="s">
        <v>381</v>
      </c>
      <c r="C370" s="75" t="s">
        <v>438</v>
      </c>
      <c r="D370" s="75" t="s">
        <v>665</v>
      </c>
      <c r="E370" s="75" t="s">
        <v>382</v>
      </c>
      <c r="F370" s="88">
        <f t="shared" si="131"/>
        <v>10000</v>
      </c>
      <c r="G370" s="88">
        <f t="shared" si="131"/>
        <v>0</v>
      </c>
      <c r="H370" s="88">
        <f t="shared" si="131"/>
        <v>0</v>
      </c>
    </row>
    <row r="371" spans="1:8" s="135" customFormat="1" x14ac:dyDescent="0.2">
      <c r="A371" s="74" t="s">
        <v>383</v>
      </c>
      <c r="B371" s="75" t="s">
        <v>381</v>
      </c>
      <c r="C371" s="75" t="s">
        <v>438</v>
      </c>
      <c r="D371" s="75" t="s">
        <v>665</v>
      </c>
      <c r="E371" s="75" t="s">
        <v>384</v>
      </c>
      <c r="F371" s="88">
        <v>10000</v>
      </c>
      <c r="G371" s="88">
        <v>0</v>
      </c>
      <c r="H371" s="88">
        <v>0</v>
      </c>
    </row>
    <row r="372" spans="1:8" s="135" customFormat="1" x14ac:dyDescent="0.2">
      <c r="A372" s="65" t="s">
        <v>340</v>
      </c>
      <c r="B372" s="66" t="s">
        <v>381</v>
      </c>
      <c r="C372" s="66" t="s">
        <v>430</v>
      </c>
      <c r="D372" s="66"/>
      <c r="E372" s="66"/>
      <c r="F372" s="67">
        <f>F373+F407+F418+F428+F435</f>
        <v>743313.32524999999</v>
      </c>
      <c r="G372" s="67">
        <f t="shared" ref="G372:H372" si="132">G373+G407+G418+G428+G435</f>
        <v>502588</v>
      </c>
      <c r="H372" s="67">
        <f t="shared" si="132"/>
        <v>497588</v>
      </c>
    </row>
    <row r="373" spans="1:8" s="135" customFormat="1" ht="13.5" x14ac:dyDescent="0.2">
      <c r="A373" s="78" t="s">
        <v>746</v>
      </c>
      <c r="B373" s="69" t="s">
        <v>381</v>
      </c>
      <c r="C373" s="69" t="s">
        <v>430</v>
      </c>
      <c r="D373" s="102" t="s">
        <v>228</v>
      </c>
      <c r="E373" s="69"/>
      <c r="F373" s="70">
        <f>F374+F377+F380+F383+F386+F389+F392+F395+F398+F401+F404</f>
        <v>339929</v>
      </c>
      <c r="G373" s="70">
        <f t="shared" ref="G373:H373" si="133">G374+G377+G380+G383+G386+G389+G392+G395+G398+G401+G404</f>
        <v>302929</v>
      </c>
      <c r="H373" s="70">
        <f t="shared" si="133"/>
        <v>297929</v>
      </c>
    </row>
    <row r="374" spans="1:8" s="135" customFormat="1" x14ac:dyDescent="0.2">
      <c r="A374" s="94" t="s">
        <v>500</v>
      </c>
      <c r="B374" s="66" t="s">
        <v>381</v>
      </c>
      <c r="C374" s="66" t="s">
        <v>430</v>
      </c>
      <c r="D374" s="66" t="s">
        <v>643</v>
      </c>
      <c r="E374" s="66"/>
      <c r="F374" s="67">
        <f>F375</f>
        <v>12000</v>
      </c>
      <c r="G374" s="67">
        <f t="shared" ref="G374:H375" si="134">G375</f>
        <v>7000</v>
      </c>
      <c r="H374" s="67">
        <f t="shared" si="134"/>
        <v>7000</v>
      </c>
    </row>
    <row r="375" spans="1:8" s="135" customFormat="1" x14ac:dyDescent="0.2">
      <c r="A375" s="74" t="s">
        <v>495</v>
      </c>
      <c r="B375" s="75" t="s">
        <v>381</v>
      </c>
      <c r="C375" s="75" t="s">
        <v>430</v>
      </c>
      <c r="D375" s="75" t="s">
        <v>643</v>
      </c>
      <c r="E375" s="75" t="s">
        <v>77</v>
      </c>
      <c r="F375" s="76">
        <f>F376</f>
        <v>12000</v>
      </c>
      <c r="G375" s="76">
        <f t="shared" si="134"/>
        <v>7000</v>
      </c>
      <c r="H375" s="76">
        <f t="shared" si="134"/>
        <v>7000</v>
      </c>
    </row>
    <row r="376" spans="1:8" s="135" customFormat="1" x14ac:dyDescent="0.2">
      <c r="A376" s="74" t="s">
        <v>78</v>
      </c>
      <c r="B376" s="75" t="s">
        <v>381</v>
      </c>
      <c r="C376" s="75" t="s">
        <v>430</v>
      </c>
      <c r="D376" s="75" t="s">
        <v>643</v>
      </c>
      <c r="E376" s="75" t="s">
        <v>79</v>
      </c>
      <c r="F376" s="76">
        <f>15000-3000</f>
        <v>12000</v>
      </c>
      <c r="G376" s="76">
        <f>15000-2000-3000-3000</f>
        <v>7000</v>
      </c>
      <c r="H376" s="76">
        <f>15000-5000-3000</f>
        <v>7000</v>
      </c>
    </row>
    <row r="377" spans="1:8" s="135" customFormat="1" x14ac:dyDescent="0.2">
      <c r="A377" s="65" t="s">
        <v>501</v>
      </c>
      <c r="B377" s="66" t="s">
        <v>381</v>
      </c>
      <c r="C377" s="66" t="s">
        <v>430</v>
      </c>
      <c r="D377" s="66" t="s">
        <v>644</v>
      </c>
      <c r="E377" s="66"/>
      <c r="F377" s="67">
        <f>F378</f>
        <v>3000</v>
      </c>
      <c r="G377" s="67">
        <f t="shared" ref="G377:H378" si="135">G378</f>
        <v>3000</v>
      </c>
      <c r="H377" s="67">
        <f t="shared" si="135"/>
        <v>3000</v>
      </c>
    </row>
    <row r="378" spans="1:8" s="135" customFormat="1" x14ac:dyDescent="0.2">
      <c r="A378" s="74" t="s">
        <v>495</v>
      </c>
      <c r="B378" s="75" t="s">
        <v>381</v>
      </c>
      <c r="C378" s="75" t="s">
        <v>430</v>
      </c>
      <c r="D378" s="75" t="s">
        <v>644</v>
      </c>
      <c r="E378" s="75" t="s">
        <v>77</v>
      </c>
      <c r="F378" s="76">
        <f>F379</f>
        <v>3000</v>
      </c>
      <c r="G378" s="76">
        <f t="shared" si="135"/>
        <v>3000</v>
      </c>
      <c r="H378" s="76">
        <f t="shared" si="135"/>
        <v>3000</v>
      </c>
    </row>
    <row r="379" spans="1:8" s="135" customFormat="1" x14ac:dyDescent="0.2">
      <c r="A379" s="74" t="s">
        <v>78</v>
      </c>
      <c r="B379" s="75" t="s">
        <v>381</v>
      </c>
      <c r="C379" s="75" t="s">
        <v>430</v>
      </c>
      <c r="D379" s="75" t="s">
        <v>644</v>
      </c>
      <c r="E379" s="75" t="s">
        <v>79</v>
      </c>
      <c r="F379" s="76">
        <v>3000</v>
      </c>
      <c r="G379" s="76">
        <v>3000</v>
      </c>
      <c r="H379" s="76">
        <v>3000</v>
      </c>
    </row>
    <row r="380" spans="1:8" s="135" customFormat="1" x14ac:dyDescent="0.2">
      <c r="A380" s="65" t="s">
        <v>502</v>
      </c>
      <c r="B380" s="66" t="s">
        <v>381</v>
      </c>
      <c r="C380" s="66" t="s">
        <v>430</v>
      </c>
      <c r="D380" s="66" t="s">
        <v>645</v>
      </c>
      <c r="E380" s="66"/>
      <c r="F380" s="87">
        <f>F381</f>
        <v>1000</v>
      </c>
      <c r="G380" s="87">
        <f t="shared" ref="G380:H381" si="136">G381</f>
        <v>1000</v>
      </c>
      <c r="H380" s="87">
        <f t="shared" si="136"/>
        <v>1000</v>
      </c>
    </row>
    <row r="381" spans="1:8" s="135" customFormat="1" x14ac:dyDescent="0.2">
      <c r="A381" s="74" t="s">
        <v>495</v>
      </c>
      <c r="B381" s="75" t="s">
        <v>381</v>
      </c>
      <c r="C381" s="75" t="s">
        <v>430</v>
      </c>
      <c r="D381" s="75" t="s">
        <v>645</v>
      </c>
      <c r="E381" s="75" t="s">
        <v>77</v>
      </c>
      <c r="F381" s="88">
        <f>F382</f>
        <v>1000</v>
      </c>
      <c r="G381" s="88">
        <f t="shared" si="136"/>
        <v>1000</v>
      </c>
      <c r="H381" s="88">
        <f t="shared" si="136"/>
        <v>1000</v>
      </c>
    </row>
    <row r="382" spans="1:8" s="135" customFormat="1" x14ac:dyDescent="0.2">
      <c r="A382" s="74" t="s">
        <v>78</v>
      </c>
      <c r="B382" s="75" t="s">
        <v>381</v>
      </c>
      <c r="C382" s="75" t="s">
        <v>430</v>
      </c>
      <c r="D382" s="75" t="s">
        <v>645</v>
      </c>
      <c r="E382" s="75" t="s">
        <v>79</v>
      </c>
      <c r="F382" s="88">
        <v>1000</v>
      </c>
      <c r="G382" s="88">
        <v>1000</v>
      </c>
      <c r="H382" s="88">
        <v>1000</v>
      </c>
    </row>
    <row r="383" spans="1:8" s="135" customFormat="1" x14ac:dyDescent="0.2">
      <c r="A383" s="94" t="s">
        <v>315</v>
      </c>
      <c r="B383" s="66" t="s">
        <v>381</v>
      </c>
      <c r="C383" s="66" t="s">
        <v>430</v>
      </c>
      <c r="D383" s="66" t="s">
        <v>646</v>
      </c>
      <c r="E383" s="66"/>
      <c r="F383" s="67">
        <f>F384</f>
        <v>3000</v>
      </c>
      <c r="G383" s="67">
        <f t="shared" ref="G383:H384" si="137">G384</f>
        <v>3000</v>
      </c>
      <c r="H383" s="67">
        <f t="shared" si="137"/>
        <v>3000</v>
      </c>
    </row>
    <row r="384" spans="1:8" s="135" customFormat="1" x14ac:dyDescent="0.2">
      <c r="A384" s="74" t="s">
        <v>495</v>
      </c>
      <c r="B384" s="75" t="s">
        <v>381</v>
      </c>
      <c r="C384" s="75" t="s">
        <v>430</v>
      </c>
      <c r="D384" s="75" t="s">
        <v>646</v>
      </c>
      <c r="E384" s="75" t="s">
        <v>77</v>
      </c>
      <c r="F384" s="76">
        <f>F385</f>
        <v>3000</v>
      </c>
      <c r="G384" s="76">
        <f t="shared" si="137"/>
        <v>3000</v>
      </c>
      <c r="H384" s="76">
        <f t="shared" si="137"/>
        <v>3000</v>
      </c>
    </row>
    <row r="385" spans="1:8" s="135" customFormat="1" x14ac:dyDescent="0.2">
      <c r="A385" s="74" t="s">
        <v>78</v>
      </c>
      <c r="B385" s="75" t="s">
        <v>381</v>
      </c>
      <c r="C385" s="75" t="s">
        <v>430</v>
      </c>
      <c r="D385" s="75" t="s">
        <v>646</v>
      </c>
      <c r="E385" s="75" t="s">
        <v>79</v>
      </c>
      <c r="F385" s="76">
        <f>2000+1000</f>
        <v>3000</v>
      </c>
      <c r="G385" s="76">
        <f>2000+1000</f>
        <v>3000</v>
      </c>
      <c r="H385" s="76">
        <f>2000+1000</f>
        <v>3000</v>
      </c>
    </row>
    <row r="386" spans="1:8" s="135" customFormat="1" x14ac:dyDescent="0.2">
      <c r="A386" s="65" t="s">
        <v>316</v>
      </c>
      <c r="B386" s="66" t="s">
        <v>381</v>
      </c>
      <c r="C386" s="66" t="s">
        <v>430</v>
      </c>
      <c r="D386" s="66" t="s">
        <v>647</v>
      </c>
      <c r="E386" s="66"/>
      <c r="F386" s="67">
        <f>F387</f>
        <v>2000</v>
      </c>
      <c r="G386" s="67">
        <f t="shared" ref="G386:H387" si="138">G387</f>
        <v>2000</v>
      </c>
      <c r="H386" s="67">
        <f t="shared" si="138"/>
        <v>2000</v>
      </c>
    </row>
    <row r="387" spans="1:8" s="135" customFormat="1" x14ac:dyDescent="0.2">
      <c r="A387" s="74" t="s">
        <v>495</v>
      </c>
      <c r="B387" s="75" t="s">
        <v>381</v>
      </c>
      <c r="C387" s="75" t="s">
        <v>430</v>
      </c>
      <c r="D387" s="75" t="s">
        <v>647</v>
      </c>
      <c r="E387" s="75" t="s">
        <v>77</v>
      </c>
      <c r="F387" s="76">
        <f>F388</f>
        <v>2000</v>
      </c>
      <c r="G387" s="76">
        <f t="shared" si="138"/>
        <v>2000</v>
      </c>
      <c r="H387" s="76">
        <f t="shared" si="138"/>
        <v>2000</v>
      </c>
    </row>
    <row r="388" spans="1:8" s="135" customFormat="1" x14ac:dyDescent="0.2">
      <c r="A388" s="74" t="s">
        <v>78</v>
      </c>
      <c r="B388" s="75" t="s">
        <v>381</v>
      </c>
      <c r="C388" s="75" t="s">
        <v>430</v>
      </c>
      <c r="D388" s="75" t="s">
        <v>647</v>
      </c>
      <c r="E388" s="75" t="s">
        <v>79</v>
      </c>
      <c r="F388" s="76">
        <v>2000</v>
      </c>
      <c r="G388" s="76">
        <v>2000</v>
      </c>
      <c r="H388" s="76">
        <v>2000</v>
      </c>
    </row>
    <row r="389" spans="1:8" s="135" customFormat="1" ht="24" x14ac:dyDescent="0.2">
      <c r="A389" s="94" t="s">
        <v>306</v>
      </c>
      <c r="B389" s="66" t="s">
        <v>381</v>
      </c>
      <c r="C389" s="66" t="s">
        <v>430</v>
      </c>
      <c r="D389" s="66" t="s">
        <v>648</v>
      </c>
      <c r="E389" s="66"/>
      <c r="F389" s="67">
        <f>F390</f>
        <v>2000</v>
      </c>
      <c r="G389" s="67">
        <f t="shared" ref="G389:H390" si="139">G390</f>
        <v>2000</v>
      </c>
      <c r="H389" s="67">
        <f t="shared" si="139"/>
        <v>2000</v>
      </c>
    </row>
    <row r="390" spans="1:8" s="135" customFormat="1" x14ac:dyDescent="0.2">
      <c r="A390" s="74" t="s">
        <v>495</v>
      </c>
      <c r="B390" s="75" t="s">
        <v>381</v>
      </c>
      <c r="C390" s="75" t="s">
        <v>430</v>
      </c>
      <c r="D390" s="75" t="s">
        <v>648</v>
      </c>
      <c r="E390" s="75" t="s">
        <v>77</v>
      </c>
      <c r="F390" s="76">
        <f>F391</f>
        <v>2000</v>
      </c>
      <c r="G390" s="76">
        <f t="shared" si="139"/>
        <v>2000</v>
      </c>
      <c r="H390" s="76">
        <f t="shared" si="139"/>
        <v>2000</v>
      </c>
    </row>
    <row r="391" spans="1:8" s="135" customFormat="1" x14ac:dyDescent="0.2">
      <c r="A391" s="74" t="s">
        <v>78</v>
      </c>
      <c r="B391" s="75" t="s">
        <v>381</v>
      </c>
      <c r="C391" s="75" t="s">
        <v>430</v>
      </c>
      <c r="D391" s="75" t="s">
        <v>648</v>
      </c>
      <c r="E391" s="75" t="s">
        <v>79</v>
      </c>
      <c r="F391" s="76">
        <v>2000</v>
      </c>
      <c r="G391" s="76">
        <v>2000</v>
      </c>
      <c r="H391" s="76">
        <v>2000</v>
      </c>
    </row>
    <row r="392" spans="1:8" s="135" customFormat="1" x14ac:dyDescent="0.2">
      <c r="A392" s="94" t="s">
        <v>307</v>
      </c>
      <c r="B392" s="66" t="s">
        <v>381</v>
      </c>
      <c r="C392" s="66" t="s">
        <v>430</v>
      </c>
      <c r="D392" s="103" t="s">
        <v>649</v>
      </c>
      <c r="E392" s="103"/>
      <c r="F392" s="67">
        <f>F393</f>
        <v>1500</v>
      </c>
      <c r="G392" s="67">
        <f t="shared" ref="G392:H393" si="140">G393</f>
        <v>2000</v>
      </c>
      <c r="H392" s="67">
        <f t="shared" si="140"/>
        <v>2000</v>
      </c>
    </row>
    <row r="393" spans="1:8" s="135" customFormat="1" x14ac:dyDescent="0.2">
      <c r="A393" s="74" t="s">
        <v>495</v>
      </c>
      <c r="B393" s="75" t="s">
        <v>381</v>
      </c>
      <c r="C393" s="75" t="s">
        <v>430</v>
      </c>
      <c r="D393" s="90" t="s">
        <v>649</v>
      </c>
      <c r="E393" s="75" t="s">
        <v>77</v>
      </c>
      <c r="F393" s="76">
        <f>F394</f>
        <v>1500</v>
      </c>
      <c r="G393" s="76">
        <f t="shared" si="140"/>
        <v>2000</v>
      </c>
      <c r="H393" s="76">
        <f t="shared" si="140"/>
        <v>2000</v>
      </c>
    </row>
    <row r="394" spans="1:8" s="135" customFormat="1" x14ac:dyDescent="0.2">
      <c r="A394" s="74" t="s">
        <v>78</v>
      </c>
      <c r="B394" s="75" t="s">
        <v>381</v>
      </c>
      <c r="C394" s="75" t="s">
        <v>430</v>
      </c>
      <c r="D394" s="90" t="s">
        <v>649</v>
      </c>
      <c r="E394" s="75" t="s">
        <v>79</v>
      </c>
      <c r="F394" s="76">
        <f>2000-500</f>
        <v>1500</v>
      </c>
      <c r="G394" s="76">
        <v>2000</v>
      </c>
      <c r="H394" s="76">
        <v>2000</v>
      </c>
    </row>
    <row r="395" spans="1:8" s="135" customFormat="1" x14ac:dyDescent="0.2">
      <c r="A395" s="65" t="s">
        <v>217</v>
      </c>
      <c r="B395" s="66" t="s">
        <v>381</v>
      </c>
      <c r="C395" s="66" t="s">
        <v>430</v>
      </c>
      <c r="D395" s="66" t="s">
        <v>650</v>
      </c>
      <c r="E395" s="66"/>
      <c r="F395" s="67">
        <f>F396</f>
        <v>85000</v>
      </c>
      <c r="G395" s="67">
        <f t="shared" ref="G395:H396" si="141">G396</f>
        <v>70000</v>
      </c>
      <c r="H395" s="67">
        <f t="shared" si="141"/>
        <v>65000</v>
      </c>
    </row>
    <row r="396" spans="1:8" s="135" customFormat="1" x14ac:dyDescent="0.2">
      <c r="A396" s="74" t="s">
        <v>495</v>
      </c>
      <c r="B396" s="75" t="s">
        <v>381</v>
      </c>
      <c r="C396" s="75" t="s">
        <v>430</v>
      </c>
      <c r="D396" s="75" t="s">
        <v>650</v>
      </c>
      <c r="E396" s="75" t="s">
        <v>77</v>
      </c>
      <c r="F396" s="76">
        <f>F397</f>
        <v>85000</v>
      </c>
      <c r="G396" s="76">
        <f t="shared" si="141"/>
        <v>70000</v>
      </c>
      <c r="H396" s="76">
        <f t="shared" si="141"/>
        <v>65000</v>
      </c>
    </row>
    <row r="397" spans="1:8" s="135" customFormat="1" x14ac:dyDescent="0.2">
      <c r="A397" s="74" t="s">
        <v>78</v>
      </c>
      <c r="B397" s="75" t="s">
        <v>381</v>
      </c>
      <c r="C397" s="75" t="s">
        <v>430</v>
      </c>
      <c r="D397" s="75" t="s">
        <v>650</v>
      </c>
      <c r="E397" s="75" t="s">
        <v>79</v>
      </c>
      <c r="F397" s="76">
        <v>85000</v>
      </c>
      <c r="G397" s="76">
        <f>85000-15000</f>
        <v>70000</v>
      </c>
      <c r="H397" s="76">
        <f>85000-20000</f>
        <v>65000</v>
      </c>
    </row>
    <row r="398" spans="1:8" s="135" customFormat="1" x14ac:dyDescent="0.2">
      <c r="A398" s="65" t="s">
        <v>308</v>
      </c>
      <c r="B398" s="66" t="s">
        <v>381</v>
      </c>
      <c r="C398" s="66" t="s">
        <v>430</v>
      </c>
      <c r="D398" s="66" t="s">
        <v>651</v>
      </c>
      <c r="E398" s="66"/>
      <c r="F398" s="67">
        <f>F399</f>
        <v>2500</v>
      </c>
      <c r="G398" s="87">
        <f t="shared" ref="G398:H399" si="142">G399</f>
        <v>0</v>
      </c>
      <c r="H398" s="87">
        <f t="shared" si="142"/>
        <v>0</v>
      </c>
    </row>
    <row r="399" spans="1:8" s="135" customFormat="1" x14ac:dyDescent="0.2">
      <c r="A399" s="74" t="s">
        <v>495</v>
      </c>
      <c r="B399" s="75" t="s">
        <v>381</v>
      </c>
      <c r="C399" s="75" t="s">
        <v>430</v>
      </c>
      <c r="D399" s="75" t="s">
        <v>651</v>
      </c>
      <c r="E399" s="75" t="s">
        <v>77</v>
      </c>
      <c r="F399" s="76">
        <f>F400</f>
        <v>2500</v>
      </c>
      <c r="G399" s="88">
        <f t="shared" si="142"/>
        <v>0</v>
      </c>
      <c r="H399" s="88">
        <f t="shared" si="142"/>
        <v>0</v>
      </c>
    </row>
    <row r="400" spans="1:8" s="135" customFormat="1" x14ac:dyDescent="0.2">
      <c r="A400" s="74" t="s">
        <v>78</v>
      </c>
      <c r="B400" s="75" t="s">
        <v>381</v>
      </c>
      <c r="C400" s="75" t="s">
        <v>430</v>
      </c>
      <c r="D400" s="75" t="s">
        <v>651</v>
      </c>
      <c r="E400" s="75" t="s">
        <v>79</v>
      </c>
      <c r="F400" s="76">
        <f>2000+500</f>
        <v>2500</v>
      </c>
      <c r="G400" s="88">
        <v>0</v>
      </c>
      <c r="H400" s="88">
        <v>0</v>
      </c>
    </row>
    <row r="401" spans="1:8" s="135" customFormat="1" ht="24" x14ac:dyDescent="0.2">
      <c r="A401" s="65" t="s">
        <v>234</v>
      </c>
      <c r="B401" s="66" t="s">
        <v>381</v>
      </c>
      <c r="C401" s="66" t="s">
        <v>430</v>
      </c>
      <c r="D401" s="66" t="s">
        <v>652</v>
      </c>
      <c r="E401" s="66"/>
      <c r="F401" s="67">
        <f>F402</f>
        <v>215929</v>
      </c>
      <c r="G401" s="67">
        <f t="shared" ref="G401:H402" si="143">G402</f>
        <v>205929</v>
      </c>
      <c r="H401" s="67">
        <f t="shared" si="143"/>
        <v>205929</v>
      </c>
    </row>
    <row r="402" spans="1:8" s="135" customFormat="1" x14ac:dyDescent="0.2">
      <c r="A402" s="74" t="s">
        <v>94</v>
      </c>
      <c r="B402" s="75" t="s">
        <v>381</v>
      </c>
      <c r="C402" s="75" t="s">
        <v>430</v>
      </c>
      <c r="D402" s="75" t="s">
        <v>652</v>
      </c>
      <c r="E402" s="75" t="s">
        <v>366</v>
      </c>
      <c r="F402" s="76">
        <f>F403</f>
        <v>215929</v>
      </c>
      <c r="G402" s="76">
        <f t="shared" si="143"/>
        <v>205929</v>
      </c>
      <c r="H402" s="76">
        <f t="shared" si="143"/>
        <v>205929</v>
      </c>
    </row>
    <row r="403" spans="1:8" s="135" customFormat="1" x14ac:dyDescent="0.2">
      <c r="A403" s="74" t="s">
        <v>95</v>
      </c>
      <c r="B403" s="75" t="s">
        <v>381</v>
      </c>
      <c r="C403" s="75" t="s">
        <v>430</v>
      </c>
      <c r="D403" s="75" t="s">
        <v>652</v>
      </c>
      <c r="E403" s="75" t="s">
        <v>376</v>
      </c>
      <c r="F403" s="76">
        <f>205280+649+10000</f>
        <v>215929</v>
      </c>
      <c r="G403" s="76">
        <f>205280+649-10000+10000</f>
        <v>205929</v>
      </c>
      <c r="H403" s="76">
        <f>205280+649-10000+10000</f>
        <v>205929</v>
      </c>
    </row>
    <row r="404" spans="1:8" s="135" customFormat="1" x14ac:dyDescent="0.2">
      <c r="A404" s="65" t="s">
        <v>224</v>
      </c>
      <c r="B404" s="66" t="s">
        <v>381</v>
      </c>
      <c r="C404" s="66" t="s">
        <v>430</v>
      </c>
      <c r="D404" s="66" t="s">
        <v>499</v>
      </c>
      <c r="E404" s="66"/>
      <c r="F404" s="87">
        <f>F405</f>
        <v>12000</v>
      </c>
      <c r="G404" s="87">
        <f t="shared" ref="G404:H405" si="144">G405</f>
        <v>7000</v>
      </c>
      <c r="H404" s="87">
        <f t="shared" si="144"/>
        <v>7000</v>
      </c>
    </row>
    <row r="405" spans="1:8" s="135" customFormat="1" x14ac:dyDescent="0.2">
      <c r="A405" s="74" t="s">
        <v>495</v>
      </c>
      <c r="B405" s="75" t="s">
        <v>381</v>
      </c>
      <c r="C405" s="75" t="s">
        <v>430</v>
      </c>
      <c r="D405" s="75" t="s">
        <v>499</v>
      </c>
      <c r="E405" s="75" t="s">
        <v>77</v>
      </c>
      <c r="F405" s="88">
        <f>F406</f>
        <v>12000</v>
      </c>
      <c r="G405" s="88">
        <f t="shared" si="144"/>
        <v>7000</v>
      </c>
      <c r="H405" s="88">
        <f t="shared" si="144"/>
        <v>7000</v>
      </c>
    </row>
    <row r="406" spans="1:8" s="135" customFormat="1" x14ac:dyDescent="0.2">
      <c r="A406" s="74" t="s">
        <v>78</v>
      </c>
      <c r="B406" s="75" t="s">
        <v>381</v>
      </c>
      <c r="C406" s="75" t="s">
        <v>430</v>
      </c>
      <c r="D406" s="75" t="s">
        <v>499</v>
      </c>
      <c r="E406" s="75" t="s">
        <v>79</v>
      </c>
      <c r="F406" s="88">
        <v>12000</v>
      </c>
      <c r="G406" s="88">
        <f>12000-5000</f>
        <v>7000</v>
      </c>
      <c r="H406" s="88">
        <f>12000-5000</f>
        <v>7000</v>
      </c>
    </row>
    <row r="407" spans="1:8" s="135" customFormat="1" ht="27" x14ac:dyDescent="0.2">
      <c r="A407" s="78" t="s">
        <v>676</v>
      </c>
      <c r="B407" s="69" t="s">
        <v>381</v>
      </c>
      <c r="C407" s="69" t="s">
        <v>430</v>
      </c>
      <c r="D407" s="69" t="s">
        <v>218</v>
      </c>
      <c r="E407" s="69"/>
      <c r="F407" s="70">
        <f>F408</f>
        <v>148331.79999999999</v>
      </c>
      <c r="G407" s="70">
        <f t="shared" ref="G407:H407" si="145">G408</f>
        <v>148359</v>
      </c>
      <c r="H407" s="70">
        <f t="shared" si="145"/>
        <v>148359</v>
      </c>
    </row>
    <row r="408" spans="1:8" s="135" customFormat="1" x14ac:dyDescent="0.2">
      <c r="A408" s="65" t="s">
        <v>397</v>
      </c>
      <c r="B408" s="66" t="s">
        <v>381</v>
      </c>
      <c r="C408" s="66" t="s">
        <v>430</v>
      </c>
      <c r="D408" s="66" t="s">
        <v>115</v>
      </c>
      <c r="E408" s="66"/>
      <c r="F408" s="67">
        <f>F409+F412+F415</f>
        <v>148331.79999999999</v>
      </c>
      <c r="G408" s="67">
        <f t="shared" ref="G408:H408" si="146">G409+G412+G415</f>
        <v>148359</v>
      </c>
      <c r="H408" s="67">
        <f t="shared" si="146"/>
        <v>148359</v>
      </c>
    </row>
    <row r="409" spans="1:8" s="135" customFormat="1" x14ac:dyDescent="0.2">
      <c r="A409" s="79" t="s">
        <v>54</v>
      </c>
      <c r="B409" s="80" t="s">
        <v>381</v>
      </c>
      <c r="C409" s="80" t="s">
        <v>430</v>
      </c>
      <c r="D409" s="80" t="s">
        <v>703</v>
      </c>
      <c r="E409" s="92"/>
      <c r="F409" s="81">
        <f>F410</f>
        <v>24331.8</v>
      </c>
      <c r="G409" s="81">
        <f t="shared" ref="G409:H410" si="147">G410</f>
        <v>24359</v>
      </c>
      <c r="H409" s="81">
        <f t="shared" si="147"/>
        <v>24359</v>
      </c>
    </row>
    <row r="410" spans="1:8" s="135" customFormat="1" x14ac:dyDescent="0.2">
      <c r="A410" s="74" t="s">
        <v>94</v>
      </c>
      <c r="B410" s="75" t="s">
        <v>381</v>
      </c>
      <c r="C410" s="75" t="s">
        <v>430</v>
      </c>
      <c r="D410" s="75" t="s">
        <v>703</v>
      </c>
      <c r="E410" s="75" t="s">
        <v>366</v>
      </c>
      <c r="F410" s="76">
        <f>F411</f>
        <v>24331.8</v>
      </c>
      <c r="G410" s="76">
        <f t="shared" si="147"/>
        <v>24359</v>
      </c>
      <c r="H410" s="76">
        <f t="shared" si="147"/>
        <v>24359</v>
      </c>
    </row>
    <row r="411" spans="1:8" s="135" customFormat="1" x14ac:dyDescent="0.2">
      <c r="A411" s="74" t="s">
        <v>95</v>
      </c>
      <c r="B411" s="75" t="s">
        <v>381</v>
      </c>
      <c r="C411" s="75" t="s">
        <v>430</v>
      </c>
      <c r="D411" s="75" t="s">
        <v>703</v>
      </c>
      <c r="E411" s="75" t="s">
        <v>376</v>
      </c>
      <c r="F411" s="76">
        <f>24359-27.2</f>
        <v>24331.8</v>
      </c>
      <c r="G411" s="76">
        <v>24359</v>
      </c>
      <c r="H411" s="76">
        <v>24359</v>
      </c>
    </row>
    <row r="412" spans="1:8" s="135" customFormat="1" ht="36" x14ac:dyDescent="0.2">
      <c r="A412" s="93" t="s">
        <v>322</v>
      </c>
      <c r="B412" s="80" t="s">
        <v>381</v>
      </c>
      <c r="C412" s="80" t="s">
        <v>430</v>
      </c>
      <c r="D412" s="80" t="s">
        <v>704</v>
      </c>
      <c r="E412" s="80"/>
      <c r="F412" s="89">
        <f>F413</f>
        <v>34000</v>
      </c>
      <c r="G412" s="89">
        <f t="shared" ref="G412:H413" si="148">G413</f>
        <v>34000</v>
      </c>
      <c r="H412" s="89">
        <f t="shared" si="148"/>
        <v>34000</v>
      </c>
    </row>
    <row r="413" spans="1:8" s="135" customFormat="1" x14ac:dyDescent="0.2">
      <c r="A413" s="74" t="s">
        <v>80</v>
      </c>
      <c r="B413" s="75" t="s">
        <v>381</v>
      </c>
      <c r="C413" s="75" t="s">
        <v>430</v>
      </c>
      <c r="D413" s="75" t="s">
        <v>704</v>
      </c>
      <c r="E413" s="75" t="s">
        <v>81</v>
      </c>
      <c r="F413" s="88">
        <f>F414</f>
        <v>34000</v>
      </c>
      <c r="G413" s="88">
        <f t="shared" si="148"/>
        <v>34000</v>
      </c>
      <c r="H413" s="88">
        <f t="shared" si="148"/>
        <v>34000</v>
      </c>
    </row>
    <row r="414" spans="1:8" s="135" customFormat="1" ht="24" x14ac:dyDescent="0.2">
      <c r="A414" s="74" t="s">
        <v>494</v>
      </c>
      <c r="B414" s="75" t="s">
        <v>381</v>
      </c>
      <c r="C414" s="75" t="s">
        <v>430</v>
      </c>
      <c r="D414" s="75" t="s">
        <v>704</v>
      </c>
      <c r="E414" s="75" t="s">
        <v>379</v>
      </c>
      <c r="F414" s="88">
        <v>34000</v>
      </c>
      <c r="G414" s="88">
        <v>34000</v>
      </c>
      <c r="H414" s="88">
        <v>34000</v>
      </c>
    </row>
    <row r="415" spans="1:8" s="135" customFormat="1" x14ac:dyDescent="0.2">
      <c r="A415" s="79" t="s">
        <v>705</v>
      </c>
      <c r="B415" s="80" t="s">
        <v>381</v>
      </c>
      <c r="C415" s="80" t="s">
        <v>430</v>
      </c>
      <c r="D415" s="80" t="s">
        <v>706</v>
      </c>
      <c r="E415" s="80"/>
      <c r="F415" s="81">
        <f>F416</f>
        <v>90000</v>
      </c>
      <c r="G415" s="81">
        <f t="shared" ref="G415:H416" si="149">G416</f>
        <v>90000</v>
      </c>
      <c r="H415" s="81">
        <f t="shared" si="149"/>
        <v>90000</v>
      </c>
    </row>
    <row r="416" spans="1:8" s="135" customFormat="1" x14ac:dyDescent="0.2">
      <c r="A416" s="74" t="s">
        <v>495</v>
      </c>
      <c r="B416" s="75" t="s">
        <v>381</v>
      </c>
      <c r="C416" s="75" t="s">
        <v>430</v>
      </c>
      <c r="D416" s="75" t="s">
        <v>706</v>
      </c>
      <c r="E416" s="75" t="s">
        <v>77</v>
      </c>
      <c r="F416" s="76">
        <f>F417</f>
        <v>90000</v>
      </c>
      <c r="G416" s="76">
        <f t="shared" si="149"/>
        <v>90000</v>
      </c>
      <c r="H416" s="76">
        <f t="shared" si="149"/>
        <v>90000</v>
      </c>
    </row>
    <row r="417" spans="1:8" s="135" customFormat="1" x14ac:dyDescent="0.2">
      <c r="A417" s="74" t="s">
        <v>78</v>
      </c>
      <c r="B417" s="75" t="s">
        <v>381</v>
      </c>
      <c r="C417" s="75" t="s">
        <v>430</v>
      </c>
      <c r="D417" s="75" t="s">
        <v>706</v>
      </c>
      <c r="E417" s="75" t="s">
        <v>79</v>
      </c>
      <c r="F417" s="76">
        <v>90000</v>
      </c>
      <c r="G417" s="76">
        <v>90000</v>
      </c>
      <c r="H417" s="76">
        <v>90000</v>
      </c>
    </row>
    <row r="418" spans="1:8" s="135" customFormat="1" ht="27" x14ac:dyDescent="0.2">
      <c r="A418" s="78" t="s">
        <v>749</v>
      </c>
      <c r="B418" s="69" t="s">
        <v>381</v>
      </c>
      <c r="C418" s="69" t="s">
        <v>430</v>
      </c>
      <c r="D418" s="69" t="s">
        <v>246</v>
      </c>
      <c r="E418" s="69"/>
      <c r="F418" s="70">
        <f>F419+F422+F425</f>
        <v>155200</v>
      </c>
      <c r="G418" s="70">
        <f t="shared" ref="G418:H418" si="150">G419+G422+G425</f>
        <v>35300</v>
      </c>
      <c r="H418" s="70">
        <f t="shared" si="150"/>
        <v>35300</v>
      </c>
    </row>
    <row r="419" spans="1:8" s="135" customFormat="1" x14ac:dyDescent="0.2">
      <c r="A419" s="94" t="s">
        <v>506</v>
      </c>
      <c r="B419" s="66" t="s">
        <v>381</v>
      </c>
      <c r="C419" s="66" t="s">
        <v>430</v>
      </c>
      <c r="D419" s="66" t="s">
        <v>666</v>
      </c>
      <c r="E419" s="66"/>
      <c r="F419" s="67">
        <f>F420</f>
        <v>5000</v>
      </c>
      <c r="G419" s="67">
        <f t="shared" ref="G419:H420" si="151">G420</f>
        <v>35000</v>
      </c>
      <c r="H419" s="67">
        <f t="shared" si="151"/>
        <v>35000</v>
      </c>
    </row>
    <row r="420" spans="1:8" s="135" customFormat="1" x14ac:dyDescent="0.2">
      <c r="A420" s="74" t="s">
        <v>495</v>
      </c>
      <c r="B420" s="75" t="s">
        <v>381</v>
      </c>
      <c r="C420" s="75" t="s">
        <v>430</v>
      </c>
      <c r="D420" s="75" t="s">
        <v>666</v>
      </c>
      <c r="E420" s="75" t="s">
        <v>77</v>
      </c>
      <c r="F420" s="76">
        <f>F421</f>
        <v>5000</v>
      </c>
      <c r="G420" s="76">
        <f t="shared" si="151"/>
        <v>35000</v>
      </c>
      <c r="H420" s="76">
        <f t="shared" si="151"/>
        <v>35000</v>
      </c>
    </row>
    <row r="421" spans="1:8" s="135" customFormat="1" x14ac:dyDescent="0.2">
      <c r="A421" s="74" t="s">
        <v>78</v>
      </c>
      <c r="B421" s="75" t="s">
        <v>381</v>
      </c>
      <c r="C421" s="75" t="s">
        <v>430</v>
      </c>
      <c r="D421" s="75" t="s">
        <v>666</v>
      </c>
      <c r="E421" s="75" t="s">
        <v>79</v>
      </c>
      <c r="F421" s="76">
        <v>5000</v>
      </c>
      <c r="G421" s="76">
        <f>45000-10000</f>
        <v>35000</v>
      </c>
      <c r="H421" s="76">
        <f>50000-15000</f>
        <v>35000</v>
      </c>
    </row>
    <row r="422" spans="1:8" s="135" customFormat="1" x14ac:dyDescent="0.2">
      <c r="A422" s="65" t="s">
        <v>514</v>
      </c>
      <c r="B422" s="66" t="s">
        <v>381</v>
      </c>
      <c r="C422" s="66" t="s">
        <v>430</v>
      </c>
      <c r="D422" s="66" t="s">
        <v>667</v>
      </c>
      <c r="E422" s="66"/>
      <c r="F422" s="87">
        <f t="shared" ref="F422:H423" si="152">F423</f>
        <v>150000</v>
      </c>
      <c r="G422" s="87">
        <f t="shared" si="152"/>
        <v>0</v>
      </c>
      <c r="H422" s="87">
        <f t="shared" si="152"/>
        <v>0</v>
      </c>
    </row>
    <row r="423" spans="1:8" s="135" customFormat="1" x14ac:dyDescent="0.2">
      <c r="A423" s="74" t="s">
        <v>495</v>
      </c>
      <c r="B423" s="75" t="s">
        <v>381</v>
      </c>
      <c r="C423" s="75" t="s">
        <v>430</v>
      </c>
      <c r="D423" s="75" t="s">
        <v>667</v>
      </c>
      <c r="E423" s="75" t="s">
        <v>77</v>
      </c>
      <c r="F423" s="88">
        <f t="shared" si="152"/>
        <v>150000</v>
      </c>
      <c r="G423" s="88">
        <f t="shared" si="152"/>
        <v>0</v>
      </c>
      <c r="H423" s="88">
        <f t="shared" si="152"/>
        <v>0</v>
      </c>
    </row>
    <row r="424" spans="1:8" s="135" customFormat="1" x14ac:dyDescent="0.2">
      <c r="A424" s="74" t="s">
        <v>78</v>
      </c>
      <c r="B424" s="75" t="s">
        <v>381</v>
      </c>
      <c r="C424" s="75" t="s">
        <v>430</v>
      </c>
      <c r="D424" s="75" t="s">
        <v>667</v>
      </c>
      <c r="E424" s="75" t="s">
        <v>79</v>
      </c>
      <c r="F424" s="88">
        <v>150000</v>
      </c>
      <c r="G424" s="88">
        <v>0</v>
      </c>
      <c r="H424" s="88">
        <v>0</v>
      </c>
    </row>
    <row r="425" spans="1:8" s="135" customFormat="1" x14ac:dyDescent="0.2">
      <c r="A425" s="94" t="s">
        <v>121</v>
      </c>
      <c r="B425" s="66" t="s">
        <v>381</v>
      </c>
      <c r="C425" s="66" t="s">
        <v>430</v>
      </c>
      <c r="D425" s="66" t="s">
        <v>655</v>
      </c>
      <c r="E425" s="66"/>
      <c r="F425" s="87">
        <f>F426</f>
        <v>200</v>
      </c>
      <c r="G425" s="87">
        <f t="shared" ref="G425:H426" si="153">G426</f>
        <v>300</v>
      </c>
      <c r="H425" s="87">
        <f t="shared" si="153"/>
        <v>300</v>
      </c>
    </row>
    <row r="426" spans="1:8" s="135" customFormat="1" x14ac:dyDescent="0.2">
      <c r="A426" s="74" t="s">
        <v>495</v>
      </c>
      <c r="B426" s="75" t="s">
        <v>381</v>
      </c>
      <c r="C426" s="75" t="s">
        <v>430</v>
      </c>
      <c r="D426" s="75" t="s">
        <v>655</v>
      </c>
      <c r="E426" s="75" t="s">
        <v>77</v>
      </c>
      <c r="F426" s="88">
        <f>F427</f>
        <v>200</v>
      </c>
      <c r="G426" s="88">
        <f t="shared" si="153"/>
        <v>300</v>
      </c>
      <c r="H426" s="88">
        <f t="shared" si="153"/>
        <v>300</v>
      </c>
    </row>
    <row r="427" spans="1:8" s="135" customFormat="1" x14ac:dyDescent="0.2">
      <c r="A427" s="74" t="s">
        <v>78</v>
      </c>
      <c r="B427" s="75" t="s">
        <v>381</v>
      </c>
      <c r="C427" s="75" t="s">
        <v>430</v>
      </c>
      <c r="D427" s="75" t="s">
        <v>655</v>
      </c>
      <c r="E427" s="75" t="s">
        <v>79</v>
      </c>
      <c r="F427" s="88">
        <v>200</v>
      </c>
      <c r="G427" s="88">
        <v>300</v>
      </c>
      <c r="H427" s="88">
        <v>300</v>
      </c>
    </row>
    <row r="428" spans="1:8" s="135" customFormat="1" ht="27" x14ac:dyDescent="0.2">
      <c r="A428" s="78" t="s">
        <v>503</v>
      </c>
      <c r="B428" s="69" t="s">
        <v>381</v>
      </c>
      <c r="C428" s="69" t="s">
        <v>430</v>
      </c>
      <c r="D428" s="102" t="s">
        <v>442</v>
      </c>
      <c r="E428" s="69"/>
      <c r="F428" s="114">
        <f>F429+F432</f>
        <v>91852.525250000006</v>
      </c>
      <c r="G428" s="114">
        <f t="shared" ref="G428:H428" si="154">G429+G432</f>
        <v>8000</v>
      </c>
      <c r="H428" s="114">
        <f t="shared" si="154"/>
        <v>8000</v>
      </c>
    </row>
    <row r="429" spans="1:8" s="135" customFormat="1" x14ac:dyDescent="0.2">
      <c r="A429" s="65" t="s">
        <v>523</v>
      </c>
      <c r="B429" s="66" t="s">
        <v>381</v>
      </c>
      <c r="C429" s="66" t="s">
        <v>430</v>
      </c>
      <c r="D429" s="95" t="s">
        <v>524</v>
      </c>
      <c r="E429" s="66"/>
      <c r="F429" s="88">
        <f>F430</f>
        <v>83852.525250000006</v>
      </c>
      <c r="G429" s="88">
        <f t="shared" ref="G429:H430" si="155">G430</f>
        <v>0</v>
      </c>
      <c r="H429" s="88">
        <f t="shared" si="155"/>
        <v>0</v>
      </c>
    </row>
    <row r="430" spans="1:8" s="135" customFormat="1" x14ac:dyDescent="0.2">
      <c r="A430" s="74" t="s">
        <v>495</v>
      </c>
      <c r="B430" s="75" t="s">
        <v>381</v>
      </c>
      <c r="C430" s="75" t="s">
        <v>430</v>
      </c>
      <c r="D430" s="85" t="s">
        <v>524</v>
      </c>
      <c r="E430" s="75" t="s">
        <v>77</v>
      </c>
      <c r="F430" s="88">
        <f>F431</f>
        <v>83852.525250000006</v>
      </c>
      <c r="G430" s="88">
        <f t="shared" si="155"/>
        <v>0</v>
      </c>
      <c r="H430" s="88">
        <f t="shared" si="155"/>
        <v>0</v>
      </c>
    </row>
    <row r="431" spans="1:8" s="135" customFormat="1" x14ac:dyDescent="0.2">
      <c r="A431" s="74" t="s">
        <v>78</v>
      </c>
      <c r="B431" s="75" t="s">
        <v>381</v>
      </c>
      <c r="C431" s="75" t="s">
        <v>430</v>
      </c>
      <c r="D431" s="85" t="s">
        <v>524</v>
      </c>
      <c r="E431" s="75" t="s">
        <v>79</v>
      </c>
      <c r="F431" s="88">
        <v>83852.525250000006</v>
      </c>
      <c r="G431" s="88">
        <v>0</v>
      </c>
      <c r="H431" s="88">
        <v>0</v>
      </c>
    </row>
    <row r="432" spans="1:8" s="135" customFormat="1" x14ac:dyDescent="0.2">
      <c r="A432" s="65" t="s">
        <v>43</v>
      </c>
      <c r="B432" s="66" t="s">
        <v>381</v>
      </c>
      <c r="C432" s="66" t="s">
        <v>430</v>
      </c>
      <c r="D432" s="95" t="s">
        <v>498</v>
      </c>
      <c r="E432" s="66"/>
      <c r="F432" s="87">
        <f>F433</f>
        <v>8000</v>
      </c>
      <c r="G432" s="87">
        <f t="shared" ref="G432:H433" si="156">G433</f>
        <v>8000</v>
      </c>
      <c r="H432" s="87">
        <f t="shared" si="156"/>
        <v>8000</v>
      </c>
    </row>
    <row r="433" spans="1:8" s="135" customFormat="1" x14ac:dyDescent="0.2">
      <c r="A433" s="74" t="s">
        <v>495</v>
      </c>
      <c r="B433" s="75" t="s">
        <v>381</v>
      </c>
      <c r="C433" s="75" t="s">
        <v>430</v>
      </c>
      <c r="D433" s="85" t="s">
        <v>498</v>
      </c>
      <c r="E433" s="75" t="s">
        <v>77</v>
      </c>
      <c r="F433" s="88">
        <f>F434</f>
        <v>8000</v>
      </c>
      <c r="G433" s="88">
        <f t="shared" si="156"/>
        <v>8000</v>
      </c>
      <c r="H433" s="88">
        <f t="shared" si="156"/>
        <v>8000</v>
      </c>
    </row>
    <row r="434" spans="1:8" s="135" customFormat="1" x14ac:dyDescent="0.2">
      <c r="A434" s="74" t="s">
        <v>78</v>
      </c>
      <c r="B434" s="75" t="s">
        <v>381</v>
      </c>
      <c r="C434" s="75" t="s">
        <v>430</v>
      </c>
      <c r="D434" s="85" t="s">
        <v>498</v>
      </c>
      <c r="E434" s="75" t="s">
        <v>79</v>
      </c>
      <c r="F434" s="88">
        <v>8000</v>
      </c>
      <c r="G434" s="88">
        <v>8000</v>
      </c>
      <c r="H434" s="88">
        <v>8000</v>
      </c>
    </row>
    <row r="435" spans="1:8" s="135" customFormat="1" x14ac:dyDescent="0.2">
      <c r="A435" s="98" t="s">
        <v>67</v>
      </c>
      <c r="B435" s="80" t="s">
        <v>381</v>
      </c>
      <c r="C435" s="80" t="s">
        <v>430</v>
      </c>
      <c r="D435" s="80" t="s">
        <v>190</v>
      </c>
      <c r="E435" s="80"/>
      <c r="F435" s="81">
        <f t="shared" ref="F435:H438" si="157">F436</f>
        <v>8000</v>
      </c>
      <c r="G435" s="81">
        <f t="shared" si="157"/>
        <v>8000</v>
      </c>
      <c r="H435" s="81">
        <f t="shared" si="157"/>
        <v>8000</v>
      </c>
    </row>
    <row r="436" spans="1:8" s="135" customFormat="1" x14ac:dyDescent="0.2">
      <c r="A436" s="65" t="s">
        <v>275</v>
      </c>
      <c r="B436" s="66" t="s">
        <v>381</v>
      </c>
      <c r="C436" s="66" t="s">
        <v>430</v>
      </c>
      <c r="D436" s="66" t="s">
        <v>191</v>
      </c>
      <c r="E436" s="66"/>
      <c r="F436" s="67">
        <f t="shared" si="157"/>
        <v>8000</v>
      </c>
      <c r="G436" s="67">
        <f t="shared" si="157"/>
        <v>8000</v>
      </c>
      <c r="H436" s="67">
        <f t="shared" si="157"/>
        <v>8000</v>
      </c>
    </row>
    <row r="437" spans="1:8" s="135" customFormat="1" x14ac:dyDescent="0.2">
      <c r="A437" s="65" t="s">
        <v>511</v>
      </c>
      <c r="B437" s="66" t="s">
        <v>381</v>
      </c>
      <c r="C437" s="66" t="s">
        <v>430</v>
      </c>
      <c r="D437" s="95" t="s">
        <v>313</v>
      </c>
      <c r="E437" s="66"/>
      <c r="F437" s="67">
        <f t="shared" si="157"/>
        <v>8000</v>
      </c>
      <c r="G437" s="67">
        <f t="shared" si="157"/>
        <v>8000</v>
      </c>
      <c r="H437" s="67">
        <f t="shared" si="157"/>
        <v>8000</v>
      </c>
    </row>
    <row r="438" spans="1:8" s="135" customFormat="1" x14ac:dyDescent="0.2">
      <c r="A438" s="74" t="s">
        <v>495</v>
      </c>
      <c r="B438" s="75" t="s">
        <v>381</v>
      </c>
      <c r="C438" s="75" t="s">
        <v>430</v>
      </c>
      <c r="D438" s="85" t="s">
        <v>313</v>
      </c>
      <c r="E438" s="75" t="s">
        <v>77</v>
      </c>
      <c r="F438" s="76">
        <f t="shared" si="157"/>
        <v>8000</v>
      </c>
      <c r="G438" s="76">
        <f t="shared" si="157"/>
        <v>8000</v>
      </c>
      <c r="H438" s="76">
        <f t="shared" si="157"/>
        <v>8000</v>
      </c>
    </row>
    <row r="439" spans="1:8" s="135" customFormat="1" x14ac:dyDescent="0.2">
      <c r="A439" s="74" t="s">
        <v>78</v>
      </c>
      <c r="B439" s="75" t="s">
        <v>381</v>
      </c>
      <c r="C439" s="75" t="s">
        <v>430</v>
      </c>
      <c r="D439" s="85" t="s">
        <v>313</v>
      </c>
      <c r="E439" s="75" t="s">
        <v>79</v>
      </c>
      <c r="F439" s="76">
        <f>5000+3000</f>
        <v>8000</v>
      </c>
      <c r="G439" s="76">
        <f>5000+3000</f>
        <v>8000</v>
      </c>
      <c r="H439" s="76">
        <f>5000+3000</f>
        <v>8000</v>
      </c>
    </row>
    <row r="440" spans="1:8" s="135" customFormat="1" x14ac:dyDescent="0.2">
      <c r="A440" s="65" t="s">
        <v>341</v>
      </c>
      <c r="B440" s="66" t="s">
        <v>381</v>
      </c>
      <c r="C440" s="66" t="s">
        <v>381</v>
      </c>
      <c r="D440" s="66"/>
      <c r="E440" s="66"/>
      <c r="F440" s="67">
        <f>F441+F452+F472</f>
        <v>39647</v>
      </c>
      <c r="G440" s="67">
        <f t="shared" ref="G440:H440" si="158">G441+G452+G472</f>
        <v>39693.599999999999</v>
      </c>
      <c r="H440" s="67">
        <f t="shared" si="158"/>
        <v>39693.599999999999</v>
      </c>
    </row>
    <row r="441" spans="1:8" s="135" customFormat="1" ht="13.5" x14ac:dyDescent="0.2">
      <c r="A441" s="78" t="s">
        <v>746</v>
      </c>
      <c r="B441" s="69" t="s">
        <v>381</v>
      </c>
      <c r="C441" s="69" t="s">
        <v>381</v>
      </c>
      <c r="D441" s="69" t="s">
        <v>228</v>
      </c>
      <c r="E441" s="69"/>
      <c r="F441" s="70">
        <f t="shared" ref="F441:H442" si="159">F442</f>
        <v>7096.7</v>
      </c>
      <c r="G441" s="70">
        <f t="shared" si="159"/>
        <v>7146.7</v>
      </c>
      <c r="H441" s="70">
        <f t="shared" si="159"/>
        <v>7146.7</v>
      </c>
    </row>
    <row r="442" spans="1:8" s="135" customFormat="1" x14ac:dyDescent="0.2">
      <c r="A442" s="82" t="s">
        <v>310</v>
      </c>
      <c r="B442" s="66" t="s">
        <v>381</v>
      </c>
      <c r="C442" s="66" t="s">
        <v>381</v>
      </c>
      <c r="D442" s="66" t="s">
        <v>228</v>
      </c>
      <c r="E442" s="66"/>
      <c r="F442" s="67">
        <f t="shared" si="159"/>
        <v>7096.7</v>
      </c>
      <c r="G442" s="67">
        <f t="shared" si="159"/>
        <v>7146.7</v>
      </c>
      <c r="H442" s="67">
        <f t="shared" si="159"/>
        <v>7146.7</v>
      </c>
    </row>
    <row r="443" spans="1:8" s="135" customFormat="1" ht="24" x14ac:dyDescent="0.2">
      <c r="A443" s="79" t="s">
        <v>368</v>
      </c>
      <c r="B443" s="80" t="s">
        <v>381</v>
      </c>
      <c r="C443" s="80" t="s">
        <v>381</v>
      </c>
      <c r="D443" s="80" t="s">
        <v>228</v>
      </c>
      <c r="E443" s="80"/>
      <c r="F443" s="81">
        <f>F444+F447</f>
        <v>7096.7</v>
      </c>
      <c r="G443" s="81">
        <f>G444+G447</f>
        <v>7146.7</v>
      </c>
      <c r="H443" s="81">
        <f>H444+H447</f>
        <v>7146.7</v>
      </c>
    </row>
    <row r="444" spans="1:8" s="135" customFormat="1" x14ac:dyDescent="0.2">
      <c r="A444" s="82" t="s">
        <v>351</v>
      </c>
      <c r="B444" s="66" t="s">
        <v>381</v>
      </c>
      <c r="C444" s="66" t="s">
        <v>381</v>
      </c>
      <c r="D444" s="66" t="s">
        <v>311</v>
      </c>
      <c r="E444" s="66"/>
      <c r="F444" s="67">
        <f t="shared" ref="F444:H445" si="160">F445</f>
        <v>6878.7</v>
      </c>
      <c r="G444" s="67">
        <f t="shared" si="160"/>
        <v>6878.7</v>
      </c>
      <c r="H444" s="67">
        <f t="shared" si="160"/>
        <v>6878.7</v>
      </c>
    </row>
    <row r="445" spans="1:8" s="135" customFormat="1" ht="24" x14ac:dyDescent="0.2">
      <c r="A445" s="74" t="s">
        <v>72</v>
      </c>
      <c r="B445" s="75" t="s">
        <v>381</v>
      </c>
      <c r="C445" s="75" t="s">
        <v>381</v>
      </c>
      <c r="D445" s="75" t="s">
        <v>311</v>
      </c>
      <c r="E445" s="75" t="s">
        <v>73</v>
      </c>
      <c r="F445" s="76">
        <f t="shared" si="160"/>
        <v>6878.7</v>
      </c>
      <c r="G445" s="76">
        <f t="shared" si="160"/>
        <v>6878.7</v>
      </c>
      <c r="H445" s="76">
        <f t="shared" si="160"/>
        <v>6878.7</v>
      </c>
    </row>
    <row r="446" spans="1:8" s="135" customFormat="1" x14ac:dyDescent="0.2">
      <c r="A446" s="74" t="s">
        <v>74</v>
      </c>
      <c r="B446" s="75" t="s">
        <v>381</v>
      </c>
      <c r="C446" s="75" t="s">
        <v>381</v>
      </c>
      <c r="D446" s="75" t="s">
        <v>311</v>
      </c>
      <c r="E446" s="75" t="s">
        <v>75</v>
      </c>
      <c r="F446" s="76">
        <f>5275.5+10+1593.2</f>
        <v>6878.7</v>
      </c>
      <c r="G446" s="76">
        <f>5275.5+10+1593.2</f>
        <v>6878.7</v>
      </c>
      <c r="H446" s="76">
        <f>5275.5+10+1593.2</f>
        <v>6878.7</v>
      </c>
    </row>
    <row r="447" spans="1:8" s="135" customFormat="1" x14ac:dyDescent="0.2">
      <c r="A447" s="65" t="s">
        <v>76</v>
      </c>
      <c r="B447" s="66" t="s">
        <v>381</v>
      </c>
      <c r="C447" s="66" t="s">
        <v>381</v>
      </c>
      <c r="D447" s="66" t="s">
        <v>312</v>
      </c>
      <c r="E447" s="66"/>
      <c r="F447" s="67">
        <f>F448+F450</f>
        <v>218</v>
      </c>
      <c r="G447" s="67">
        <f>G448+G450</f>
        <v>268</v>
      </c>
      <c r="H447" s="67">
        <f>H448+H450</f>
        <v>268</v>
      </c>
    </row>
    <row r="448" spans="1:8" s="135" customFormat="1" x14ac:dyDescent="0.2">
      <c r="A448" s="74" t="s">
        <v>495</v>
      </c>
      <c r="B448" s="75" t="s">
        <v>381</v>
      </c>
      <c r="C448" s="75" t="s">
        <v>381</v>
      </c>
      <c r="D448" s="75" t="s">
        <v>312</v>
      </c>
      <c r="E448" s="75" t="s">
        <v>77</v>
      </c>
      <c r="F448" s="76">
        <f>F449</f>
        <v>215</v>
      </c>
      <c r="G448" s="76">
        <f>G449</f>
        <v>265</v>
      </c>
      <c r="H448" s="76">
        <f>H449</f>
        <v>265</v>
      </c>
    </row>
    <row r="449" spans="1:8" s="135" customFormat="1" x14ac:dyDescent="0.2">
      <c r="A449" s="74" t="s">
        <v>78</v>
      </c>
      <c r="B449" s="75" t="s">
        <v>381</v>
      </c>
      <c r="C449" s="75" t="s">
        <v>381</v>
      </c>
      <c r="D449" s="75" t="s">
        <v>312</v>
      </c>
      <c r="E449" s="75" t="s">
        <v>79</v>
      </c>
      <c r="F449" s="76">
        <v>215</v>
      </c>
      <c r="G449" s="76">
        <f>215+50</f>
        <v>265</v>
      </c>
      <c r="H449" s="76">
        <f>215+50</f>
        <v>265</v>
      </c>
    </row>
    <row r="450" spans="1:8" s="135" customFormat="1" x14ac:dyDescent="0.2">
      <c r="A450" s="74" t="s">
        <v>80</v>
      </c>
      <c r="B450" s="75" t="s">
        <v>381</v>
      </c>
      <c r="C450" s="75" t="s">
        <v>381</v>
      </c>
      <c r="D450" s="75" t="s">
        <v>312</v>
      </c>
      <c r="E450" s="75" t="s">
        <v>81</v>
      </c>
      <c r="F450" s="76">
        <f>F451</f>
        <v>3</v>
      </c>
      <c r="G450" s="76">
        <f>G451</f>
        <v>3</v>
      </c>
      <c r="H450" s="76">
        <f>H451</f>
        <v>3</v>
      </c>
    </row>
    <row r="451" spans="1:8" s="135" customFormat="1" x14ac:dyDescent="0.2">
      <c r="A451" s="74" t="s">
        <v>453</v>
      </c>
      <c r="B451" s="75" t="s">
        <v>381</v>
      </c>
      <c r="C451" s="75" t="s">
        <v>381</v>
      </c>
      <c r="D451" s="75" t="s">
        <v>312</v>
      </c>
      <c r="E451" s="75" t="s">
        <v>82</v>
      </c>
      <c r="F451" s="76">
        <v>3</v>
      </c>
      <c r="G451" s="76">
        <v>3</v>
      </c>
      <c r="H451" s="76">
        <v>3</v>
      </c>
    </row>
    <row r="452" spans="1:8" s="135" customFormat="1" ht="27" x14ac:dyDescent="0.2">
      <c r="A452" s="78" t="s">
        <v>676</v>
      </c>
      <c r="B452" s="69" t="s">
        <v>381</v>
      </c>
      <c r="C452" s="69" t="s">
        <v>381</v>
      </c>
      <c r="D452" s="69" t="s">
        <v>218</v>
      </c>
      <c r="E452" s="69"/>
      <c r="F452" s="70">
        <f>F453+F464</f>
        <v>26027.3</v>
      </c>
      <c r="G452" s="70">
        <f>G453+G464</f>
        <v>26046.9</v>
      </c>
      <c r="H452" s="70">
        <f>H453+H464</f>
        <v>26046.9</v>
      </c>
    </row>
    <row r="453" spans="1:8" s="135" customFormat="1" x14ac:dyDescent="0.2">
      <c r="A453" s="65" t="s">
        <v>397</v>
      </c>
      <c r="B453" s="66" t="s">
        <v>381</v>
      </c>
      <c r="C453" s="66" t="s">
        <v>381</v>
      </c>
      <c r="D453" s="66" t="s">
        <v>115</v>
      </c>
      <c r="E453" s="75"/>
      <c r="F453" s="67">
        <f t="shared" ref="F453:H454" si="161">F454</f>
        <v>14850</v>
      </c>
      <c r="G453" s="67">
        <f t="shared" si="161"/>
        <v>14850</v>
      </c>
      <c r="H453" s="67">
        <f t="shared" si="161"/>
        <v>14850</v>
      </c>
    </row>
    <row r="454" spans="1:8" s="135" customFormat="1" ht="24" x14ac:dyDescent="0.2">
      <c r="A454" s="65" t="s">
        <v>225</v>
      </c>
      <c r="B454" s="66" t="s">
        <v>381</v>
      </c>
      <c r="C454" s="66" t="s">
        <v>381</v>
      </c>
      <c r="D454" s="66" t="s">
        <v>115</v>
      </c>
      <c r="E454" s="75"/>
      <c r="F454" s="67">
        <f t="shared" si="161"/>
        <v>14850</v>
      </c>
      <c r="G454" s="67">
        <f t="shared" si="161"/>
        <v>14850</v>
      </c>
      <c r="H454" s="67">
        <f t="shared" si="161"/>
        <v>14850</v>
      </c>
    </row>
    <row r="455" spans="1:8" s="135" customFormat="1" ht="24" x14ac:dyDescent="0.2">
      <c r="A455" s="79" t="s">
        <v>368</v>
      </c>
      <c r="B455" s="80" t="s">
        <v>381</v>
      </c>
      <c r="C455" s="80" t="s">
        <v>381</v>
      </c>
      <c r="D455" s="80" t="s">
        <v>115</v>
      </c>
      <c r="E455" s="80"/>
      <c r="F455" s="81">
        <f>F456+F459</f>
        <v>14850</v>
      </c>
      <c r="G455" s="81">
        <f>G456+G459</f>
        <v>14850</v>
      </c>
      <c r="H455" s="81">
        <f>H456+H459</f>
        <v>14850</v>
      </c>
    </row>
    <row r="456" spans="1:8" s="135" customFormat="1" x14ac:dyDescent="0.2">
      <c r="A456" s="82" t="s">
        <v>351</v>
      </c>
      <c r="B456" s="66" t="s">
        <v>381</v>
      </c>
      <c r="C456" s="66" t="s">
        <v>381</v>
      </c>
      <c r="D456" s="66" t="s">
        <v>449</v>
      </c>
      <c r="E456" s="66"/>
      <c r="F456" s="67">
        <f t="shared" ref="F456:H457" si="162">F457</f>
        <v>13900</v>
      </c>
      <c r="G456" s="67">
        <f t="shared" si="162"/>
        <v>13900</v>
      </c>
      <c r="H456" s="67">
        <f t="shared" si="162"/>
        <v>13900</v>
      </c>
    </row>
    <row r="457" spans="1:8" s="135" customFormat="1" ht="24" x14ac:dyDescent="0.2">
      <c r="A457" s="74" t="s">
        <v>72</v>
      </c>
      <c r="B457" s="75" t="s">
        <v>381</v>
      </c>
      <c r="C457" s="75" t="s">
        <v>381</v>
      </c>
      <c r="D457" s="75" t="s">
        <v>449</v>
      </c>
      <c r="E457" s="75" t="s">
        <v>73</v>
      </c>
      <c r="F457" s="76">
        <f t="shared" si="162"/>
        <v>13900</v>
      </c>
      <c r="G457" s="76">
        <f t="shared" si="162"/>
        <v>13900</v>
      </c>
      <c r="H457" s="76">
        <f t="shared" si="162"/>
        <v>13900</v>
      </c>
    </row>
    <row r="458" spans="1:8" s="135" customFormat="1" x14ac:dyDescent="0.2">
      <c r="A458" s="74" t="s">
        <v>74</v>
      </c>
      <c r="B458" s="75" t="s">
        <v>381</v>
      </c>
      <c r="C458" s="75" t="s">
        <v>381</v>
      </c>
      <c r="D458" s="75" t="s">
        <v>449</v>
      </c>
      <c r="E458" s="75" t="s">
        <v>75</v>
      </c>
      <c r="F458" s="76">
        <f>10600+100+3200</f>
        <v>13900</v>
      </c>
      <c r="G458" s="76">
        <f>10600+100+3200</f>
        <v>13900</v>
      </c>
      <c r="H458" s="76">
        <f>10600+100+3200</f>
        <v>13900</v>
      </c>
    </row>
    <row r="459" spans="1:8" s="135" customFormat="1" x14ac:dyDescent="0.2">
      <c r="A459" s="65" t="s">
        <v>76</v>
      </c>
      <c r="B459" s="66" t="s">
        <v>381</v>
      </c>
      <c r="C459" s="66" t="s">
        <v>381</v>
      </c>
      <c r="D459" s="66" t="s">
        <v>450</v>
      </c>
      <c r="E459" s="66"/>
      <c r="F459" s="67">
        <f>F460+F462</f>
        <v>950</v>
      </c>
      <c r="G459" s="67">
        <f>G460+G462</f>
        <v>950</v>
      </c>
      <c r="H459" s="67">
        <f>H460+H462</f>
        <v>950</v>
      </c>
    </row>
    <row r="460" spans="1:8" s="135" customFormat="1" x14ac:dyDescent="0.2">
      <c r="A460" s="74" t="s">
        <v>495</v>
      </c>
      <c r="B460" s="75" t="s">
        <v>381</v>
      </c>
      <c r="C460" s="75" t="s">
        <v>381</v>
      </c>
      <c r="D460" s="75" t="s">
        <v>450</v>
      </c>
      <c r="E460" s="75" t="s">
        <v>77</v>
      </c>
      <c r="F460" s="76">
        <f>F461</f>
        <v>920</v>
      </c>
      <c r="G460" s="76">
        <f>G461</f>
        <v>920</v>
      </c>
      <c r="H460" s="76">
        <f>H461</f>
        <v>920</v>
      </c>
    </row>
    <row r="461" spans="1:8" s="135" customFormat="1" x14ac:dyDescent="0.2">
      <c r="A461" s="74" t="s">
        <v>78</v>
      </c>
      <c r="B461" s="75" t="s">
        <v>381</v>
      </c>
      <c r="C461" s="75" t="s">
        <v>381</v>
      </c>
      <c r="D461" s="75" t="s">
        <v>450</v>
      </c>
      <c r="E461" s="75" t="s">
        <v>79</v>
      </c>
      <c r="F461" s="76">
        <v>920</v>
      </c>
      <c r="G461" s="76">
        <v>920</v>
      </c>
      <c r="H461" s="76">
        <v>920</v>
      </c>
    </row>
    <row r="462" spans="1:8" s="135" customFormat="1" x14ac:dyDescent="0.2">
      <c r="A462" s="74" t="s">
        <v>80</v>
      </c>
      <c r="B462" s="75" t="s">
        <v>381</v>
      </c>
      <c r="C462" s="75" t="s">
        <v>381</v>
      </c>
      <c r="D462" s="75" t="s">
        <v>450</v>
      </c>
      <c r="E462" s="75" t="s">
        <v>81</v>
      </c>
      <c r="F462" s="76">
        <f>F463</f>
        <v>30</v>
      </c>
      <c r="G462" s="76">
        <f>G463</f>
        <v>30</v>
      </c>
      <c r="H462" s="76">
        <f>H463</f>
        <v>30</v>
      </c>
    </row>
    <row r="463" spans="1:8" s="135" customFormat="1" x14ac:dyDescent="0.2">
      <c r="A463" s="74" t="s">
        <v>453</v>
      </c>
      <c r="B463" s="75" t="s">
        <v>381</v>
      </c>
      <c r="C463" s="75" t="s">
        <v>381</v>
      </c>
      <c r="D463" s="75" t="s">
        <v>450</v>
      </c>
      <c r="E463" s="75" t="s">
        <v>82</v>
      </c>
      <c r="F463" s="76">
        <v>30</v>
      </c>
      <c r="G463" s="76">
        <v>30</v>
      </c>
      <c r="H463" s="76">
        <v>30</v>
      </c>
    </row>
    <row r="464" spans="1:8" s="135" customFormat="1" x14ac:dyDescent="0.2">
      <c r="A464" s="94" t="s">
        <v>55</v>
      </c>
      <c r="B464" s="66" t="s">
        <v>381</v>
      </c>
      <c r="C464" s="66" t="s">
        <v>381</v>
      </c>
      <c r="D464" s="95" t="s">
        <v>707</v>
      </c>
      <c r="E464" s="66"/>
      <c r="F464" s="67">
        <f>F465</f>
        <v>11177.3</v>
      </c>
      <c r="G464" s="67">
        <f t="shared" ref="G464:H464" si="163">G465</f>
        <v>11196.9</v>
      </c>
      <c r="H464" s="67">
        <f t="shared" si="163"/>
        <v>11196.9</v>
      </c>
    </row>
    <row r="465" spans="1:8" s="135" customFormat="1" x14ac:dyDescent="0.2">
      <c r="A465" s="96" t="s">
        <v>432</v>
      </c>
      <c r="B465" s="92" t="s">
        <v>381</v>
      </c>
      <c r="C465" s="92" t="s">
        <v>381</v>
      </c>
      <c r="D465" s="92" t="s">
        <v>707</v>
      </c>
      <c r="E465" s="92"/>
      <c r="F465" s="97">
        <f>F466+F468+F470</f>
        <v>11177.3</v>
      </c>
      <c r="G465" s="97">
        <f t="shared" ref="G465:H465" si="164">G466+G468+G470</f>
        <v>11196.9</v>
      </c>
      <c r="H465" s="97">
        <f t="shared" si="164"/>
        <v>11196.9</v>
      </c>
    </row>
    <row r="466" spans="1:8" s="135" customFormat="1" ht="24" x14ac:dyDescent="0.2">
      <c r="A466" s="74" t="s">
        <v>72</v>
      </c>
      <c r="B466" s="75" t="s">
        <v>381</v>
      </c>
      <c r="C466" s="75" t="s">
        <v>381</v>
      </c>
      <c r="D466" s="75" t="s">
        <v>707</v>
      </c>
      <c r="E466" s="75" t="s">
        <v>73</v>
      </c>
      <c r="F466" s="76">
        <f>F467</f>
        <v>6761.9</v>
      </c>
      <c r="G466" s="76">
        <f t="shared" ref="G466:H466" si="165">G467</f>
        <v>6781.5</v>
      </c>
      <c r="H466" s="76">
        <f t="shared" si="165"/>
        <v>6781.5</v>
      </c>
    </row>
    <row r="467" spans="1:8" s="135" customFormat="1" x14ac:dyDescent="0.2">
      <c r="A467" s="74" t="s">
        <v>433</v>
      </c>
      <c r="B467" s="75" t="s">
        <v>381</v>
      </c>
      <c r="C467" s="75" t="s">
        <v>381</v>
      </c>
      <c r="D467" s="75" t="s">
        <v>707</v>
      </c>
      <c r="E467" s="75" t="s">
        <v>434</v>
      </c>
      <c r="F467" s="76">
        <f>2900.5+50+876+2270+685-19.6</f>
        <v>6761.9</v>
      </c>
      <c r="G467" s="76">
        <f t="shared" ref="G467:H467" si="166">2900.5+50+876+2270+685</f>
        <v>6781.5</v>
      </c>
      <c r="H467" s="76">
        <f t="shared" si="166"/>
        <v>6781.5</v>
      </c>
    </row>
    <row r="468" spans="1:8" s="135" customFormat="1" x14ac:dyDescent="0.2">
      <c r="A468" s="74" t="s">
        <v>495</v>
      </c>
      <c r="B468" s="75" t="s">
        <v>381</v>
      </c>
      <c r="C468" s="75" t="s">
        <v>381</v>
      </c>
      <c r="D468" s="75" t="s">
        <v>707</v>
      </c>
      <c r="E468" s="75" t="s">
        <v>77</v>
      </c>
      <c r="F468" s="76">
        <f>F469</f>
        <v>3513.4</v>
      </c>
      <c r="G468" s="76">
        <f t="shared" ref="G468:H468" si="167">G469</f>
        <v>3513.4</v>
      </c>
      <c r="H468" s="76">
        <f t="shared" si="167"/>
        <v>3513.4</v>
      </c>
    </row>
    <row r="469" spans="1:8" s="135" customFormat="1" x14ac:dyDescent="0.2">
      <c r="A469" s="74" t="s">
        <v>78</v>
      </c>
      <c r="B469" s="75" t="s">
        <v>381</v>
      </c>
      <c r="C469" s="75" t="s">
        <v>381</v>
      </c>
      <c r="D469" s="75" t="s">
        <v>707</v>
      </c>
      <c r="E469" s="75" t="s">
        <v>79</v>
      </c>
      <c r="F469" s="76">
        <f>78.7+83.2+70+198.5+50+6+80+45+75+5+682+2140</f>
        <v>3513.4</v>
      </c>
      <c r="G469" s="76">
        <f t="shared" ref="G469:H469" si="168">78.7+83.2+70+198.5+50+6+80+45+75+5+682+2140</f>
        <v>3513.4</v>
      </c>
      <c r="H469" s="76">
        <f t="shared" si="168"/>
        <v>3513.4</v>
      </c>
    </row>
    <row r="470" spans="1:8" s="135" customFormat="1" x14ac:dyDescent="0.2">
      <c r="A470" s="74" t="s">
        <v>80</v>
      </c>
      <c r="B470" s="75" t="s">
        <v>381</v>
      </c>
      <c r="C470" s="75" t="s">
        <v>381</v>
      </c>
      <c r="D470" s="75" t="s">
        <v>707</v>
      </c>
      <c r="E470" s="75" t="s">
        <v>81</v>
      </c>
      <c r="F470" s="76">
        <f>F471</f>
        <v>902</v>
      </c>
      <c r="G470" s="76">
        <f t="shared" ref="G470:H470" si="169">G471</f>
        <v>902</v>
      </c>
      <c r="H470" s="76">
        <f t="shared" si="169"/>
        <v>902</v>
      </c>
    </row>
    <row r="471" spans="1:8" s="135" customFormat="1" x14ac:dyDescent="0.2">
      <c r="A471" s="74" t="s">
        <v>453</v>
      </c>
      <c r="B471" s="75" t="s">
        <v>381</v>
      </c>
      <c r="C471" s="75" t="s">
        <v>381</v>
      </c>
      <c r="D471" s="75" t="s">
        <v>707</v>
      </c>
      <c r="E471" s="75" t="s">
        <v>82</v>
      </c>
      <c r="F471" s="76">
        <f>890+12</f>
        <v>902</v>
      </c>
      <c r="G471" s="76">
        <f t="shared" ref="G471:H471" si="170">890+12</f>
        <v>902</v>
      </c>
      <c r="H471" s="76">
        <f t="shared" si="170"/>
        <v>902</v>
      </c>
    </row>
    <row r="472" spans="1:8" s="135" customFormat="1" ht="24" x14ac:dyDescent="0.2">
      <c r="A472" s="79" t="s">
        <v>368</v>
      </c>
      <c r="B472" s="80" t="s">
        <v>381</v>
      </c>
      <c r="C472" s="80" t="s">
        <v>381</v>
      </c>
      <c r="D472" s="80"/>
      <c r="E472" s="80"/>
      <c r="F472" s="81">
        <f>F473</f>
        <v>6523</v>
      </c>
      <c r="G472" s="81">
        <f t="shared" ref="G472:H473" si="171">G473</f>
        <v>6500</v>
      </c>
      <c r="H472" s="81">
        <f t="shared" si="171"/>
        <v>6500</v>
      </c>
    </row>
    <row r="473" spans="1:8" s="135" customFormat="1" x14ac:dyDescent="0.2">
      <c r="A473" s="98" t="s">
        <v>67</v>
      </c>
      <c r="B473" s="80" t="s">
        <v>381</v>
      </c>
      <c r="C473" s="80" t="s">
        <v>381</v>
      </c>
      <c r="D473" s="80" t="s">
        <v>190</v>
      </c>
      <c r="E473" s="80"/>
      <c r="F473" s="81">
        <f>F474</f>
        <v>6523</v>
      </c>
      <c r="G473" s="81">
        <f t="shared" si="171"/>
        <v>6500</v>
      </c>
      <c r="H473" s="81">
        <f t="shared" si="171"/>
        <v>6500</v>
      </c>
    </row>
    <row r="474" spans="1:8" s="135" customFormat="1" x14ac:dyDescent="0.2">
      <c r="A474" s="82" t="s">
        <v>275</v>
      </c>
      <c r="B474" s="66" t="s">
        <v>381</v>
      </c>
      <c r="C474" s="66" t="s">
        <v>381</v>
      </c>
      <c r="D474" s="66" t="s">
        <v>191</v>
      </c>
      <c r="E474" s="75"/>
      <c r="F474" s="67">
        <f>F475+F478</f>
        <v>6523</v>
      </c>
      <c r="G474" s="67">
        <f t="shared" ref="G474:H474" si="172">G475+G478</f>
        <v>6500</v>
      </c>
      <c r="H474" s="67">
        <f t="shared" si="172"/>
        <v>6500</v>
      </c>
    </row>
    <row r="475" spans="1:8" s="135" customFormat="1" x14ac:dyDescent="0.2">
      <c r="A475" s="82" t="s">
        <v>351</v>
      </c>
      <c r="B475" s="66" t="s">
        <v>381</v>
      </c>
      <c r="C475" s="66" t="s">
        <v>381</v>
      </c>
      <c r="D475" s="66" t="s">
        <v>192</v>
      </c>
      <c r="E475" s="66"/>
      <c r="F475" s="67">
        <f>F476</f>
        <v>5838</v>
      </c>
      <c r="G475" s="67">
        <f t="shared" ref="G475:H476" si="173">G476</f>
        <v>5845</v>
      </c>
      <c r="H475" s="67">
        <f t="shared" si="173"/>
        <v>5845</v>
      </c>
    </row>
    <row r="476" spans="1:8" s="135" customFormat="1" ht="24" x14ac:dyDescent="0.2">
      <c r="A476" s="74" t="s">
        <v>72</v>
      </c>
      <c r="B476" s="75" t="s">
        <v>381</v>
      </c>
      <c r="C476" s="75" t="s">
        <v>381</v>
      </c>
      <c r="D476" s="75" t="s">
        <v>192</v>
      </c>
      <c r="E476" s="75" t="s">
        <v>73</v>
      </c>
      <c r="F476" s="76">
        <f>F477</f>
        <v>5838</v>
      </c>
      <c r="G476" s="76">
        <f t="shared" si="173"/>
        <v>5845</v>
      </c>
      <c r="H476" s="76">
        <f t="shared" si="173"/>
        <v>5845</v>
      </c>
    </row>
    <row r="477" spans="1:8" s="135" customFormat="1" x14ac:dyDescent="0.2">
      <c r="A477" s="74" t="s">
        <v>74</v>
      </c>
      <c r="B477" s="75" t="s">
        <v>381</v>
      </c>
      <c r="C477" s="75" t="s">
        <v>381</v>
      </c>
      <c r="D477" s="75" t="s">
        <v>192</v>
      </c>
      <c r="E477" s="75" t="s">
        <v>75</v>
      </c>
      <c r="F477" s="76">
        <v>5838</v>
      </c>
      <c r="G477" s="76">
        <v>5845</v>
      </c>
      <c r="H477" s="76">
        <v>5845</v>
      </c>
    </row>
    <row r="478" spans="1:8" s="135" customFormat="1" x14ac:dyDescent="0.2">
      <c r="A478" s="65" t="s">
        <v>76</v>
      </c>
      <c r="B478" s="66" t="s">
        <v>381</v>
      </c>
      <c r="C478" s="66" t="s">
        <v>381</v>
      </c>
      <c r="D478" s="66" t="s">
        <v>193</v>
      </c>
      <c r="E478" s="66"/>
      <c r="F478" s="67">
        <f>F479+F481</f>
        <v>685</v>
      </c>
      <c r="G478" s="67">
        <f t="shared" ref="G478:H478" si="174">G479+G481</f>
        <v>655</v>
      </c>
      <c r="H478" s="67">
        <f t="shared" si="174"/>
        <v>655</v>
      </c>
    </row>
    <row r="479" spans="1:8" s="135" customFormat="1" x14ac:dyDescent="0.2">
      <c r="A479" s="74" t="s">
        <v>495</v>
      </c>
      <c r="B479" s="75" t="s">
        <v>381</v>
      </c>
      <c r="C479" s="75" t="s">
        <v>381</v>
      </c>
      <c r="D479" s="75" t="s">
        <v>193</v>
      </c>
      <c r="E479" s="75" t="s">
        <v>77</v>
      </c>
      <c r="F479" s="76">
        <f>F480</f>
        <v>610</v>
      </c>
      <c r="G479" s="76">
        <f t="shared" ref="G479:H479" si="175">G480</f>
        <v>610</v>
      </c>
      <c r="H479" s="76">
        <f t="shared" si="175"/>
        <v>610</v>
      </c>
    </row>
    <row r="480" spans="1:8" s="135" customFormat="1" x14ac:dyDescent="0.2">
      <c r="A480" s="74" t="s">
        <v>78</v>
      </c>
      <c r="B480" s="75" t="s">
        <v>381</v>
      </c>
      <c r="C480" s="75" t="s">
        <v>381</v>
      </c>
      <c r="D480" s="75" t="s">
        <v>193</v>
      </c>
      <c r="E480" s="75" t="s">
        <v>79</v>
      </c>
      <c r="F480" s="76">
        <v>610</v>
      </c>
      <c r="G480" s="76">
        <v>610</v>
      </c>
      <c r="H480" s="76">
        <v>610</v>
      </c>
    </row>
    <row r="481" spans="1:8" s="135" customFormat="1" x14ac:dyDescent="0.2">
      <c r="A481" s="74" t="s">
        <v>80</v>
      </c>
      <c r="B481" s="75" t="s">
        <v>381</v>
      </c>
      <c r="C481" s="75" t="s">
        <v>381</v>
      </c>
      <c r="D481" s="75" t="s">
        <v>193</v>
      </c>
      <c r="E481" s="75" t="s">
        <v>81</v>
      </c>
      <c r="F481" s="76">
        <f>F482</f>
        <v>75</v>
      </c>
      <c r="G481" s="76">
        <f t="shared" ref="G481:H481" si="176">G482</f>
        <v>45</v>
      </c>
      <c r="H481" s="76">
        <f t="shared" si="176"/>
        <v>45</v>
      </c>
    </row>
    <row r="482" spans="1:8" s="135" customFormat="1" x14ac:dyDescent="0.2">
      <c r="A482" s="74" t="s">
        <v>453</v>
      </c>
      <c r="B482" s="75" t="s">
        <v>381</v>
      </c>
      <c r="C482" s="75" t="s">
        <v>381</v>
      </c>
      <c r="D482" s="75" t="s">
        <v>193</v>
      </c>
      <c r="E482" s="75" t="s">
        <v>82</v>
      </c>
      <c r="F482" s="76">
        <v>75</v>
      </c>
      <c r="G482" s="76">
        <v>45</v>
      </c>
      <c r="H482" s="76">
        <v>45</v>
      </c>
    </row>
    <row r="483" spans="1:8" s="135" customFormat="1" x14ac:dyDescent="0.2">
      <c r="A483" s="65" t="s">
        <v>342</v>
      </c>
      <c r="B483" s="66" t="s">
        <v>437</v>
      </c>
      <c r="C483" s="66" t="s">
        <v>70</v>
      </c>
      <c r="D483" s="75"/>
      <c r="E483" s="75"/>
      <c r="F483" s="87">
        <f>F484+F499+F515+F528+F550</f>
        <v>2675154.6000000006</v>
      </c>
      <c r="G483" s="87">
        <f t="shared" ref="G483:H483" si="177">G484+G499+G515+G528+G550</f>
        <v>2238796.2000000002</v>
      </c>
      <c r="H483" s="87">
        <f t="shared" si="177"/>
        <v>2210909.7999999998</v>
      </c>
    </row>
    <row r="484" spans="1:8" s="135" customFormat="1" x14ac:dyDescent="0.2">
      <c r="A484" s="65" t="s">
        <v>343</v>
      </c>
      <c r="B484" s="66" t="s">
        <v>437</v>
      </c>
      <c r="C484" s="66" t="s">
        <v>69</v>
      </c>
      <c r="D484" s="66"/>
      <c r="E484" s="66"/>
      <c r="F484" s="67">
        <f>F485+F495</f>
        <v>1153914.1000000001</v>
      </c>
      <c r="G484" s="67">
        <f t="shared" ref="G484:H484" si="178">G485+G495</f>
        <v>1002880.1</v>
      </c>
      <c r="H484" s="67">
        <f t="shared" si="178"/>
        <v>952880.1</v>
      </c>
    </row>
    <row r="485" spans="1:8" s="135" customFormat="1" ht="13.5" x14ac:dyDescent="0.2">
      <c r="A485" s="78" t="s">
        <v>748</v>
      </c>
      <c r="B485" s="69" t="s">
        <v>437</v>
      </c>
      <c r="C485" s="69" t="s">
        <v>69</v>
      </c>
      <c r="D485" s="69" t="s">
        <v>142</v>
      </c>
      <c r="E485" s="69"/>
      <c r="F485" s="70">
        <f>F486</f>
        <v>1152914.1000000001</v>
      </c>
      <c r="G485" s="70">
        <f t="shared" ref="G485:H485" si="179">G486</f>
        <v>1002880.1</v>
      </c>
      <c r="H485" s="70">
        <f t="shared" si="179"/>
        <v>952880.1</v>
      </c>
    </row>
    <row r="486" spans="1:8" s="135" customFormat="1" x14ac:dyDescent="0.2">
      <c r="A486" s="65" t="s">
        <v>247</v>
      </c>
      <c r="B486" s="66" t="s">
        <v>437</v>
      </c>
      <c r="C486" s="66" t="s">
        <v>69</v>
      </c>
      <c r="D486" s="66" t="s">
        <v>143</v>
      </c>
      <c r="E486" s="66"/>
      <c r="F486" s="67">
        <f>F487+F491</f>
        <v>1152914.1000000001</v>
      </c>
      <c r="G486" s="67">
        <f t="shared" ref="G486:H486" si="180">G487+G491</f>
        <v>1002880.1</v>
      </c>
      <c r="H486" s="67">
        <f t="shared" si="180"/>
        <v>952880.1</v>
      </c>
    </row>
    <row r="487" spans="1:8" s="135" customFormat="1" ht="24" x14ac:dyDescent="0.2">
      <c r="A487" s="79" t="s">
        <v>248</v>
      </c>
      <c r="B487" s="80" t="s">
        <v>437</v>
      </c>
      <c r="C487" s="80" t="s">
        <v>69</v>
      </c>
      <c r="D487" s="80" t="s">
        <v>144</v>
      </c>
      <c r="E487" s="80"/>
      <c r="F487" s="81">
        <f>F488</f>
        <v>452880.1</v>
      </c>
      <c r="G487" s="81">
        <f>G488</f>
        <v>452880.1</v>
      </c>
      <c r="H487" s="81">
        <f>H488</f>
        <v>452880.1</v>
      </c>
    </row>
    <row r="488" spans="1:8" s="135" customFormat="1" x14ac:dyDescent="0.2">
      <c r="A488" s="74" t="s">
        <v>94</v>
      </c>
      <c r="B488" s="75" t="s">
        <v>437</v>
      </c>
      <c r="C488" s="75" t="s">
        <v>69</v>
      </c>
      <c r="D488" s="75" t="s">
        <v>713</v>
      </c>
      <c r="E488" s="75" t="s">
        <v>366</v>
      </c>
      <c r="F488" s="76">
        <f>F489+F490</f>
        <v>452880.1</v>
      </c>
      <c r="G488" s="76">
        <f>G489+G490</f>
        <v>452880.1</v>
      </c>
      <c r="H488" s="76">
        <f>H489+H490</f>
        <v>452880.1</v>
      </c>
    </row>
    <row r="489" spans="1:8" s="135" customFormat="1" x14ac:dyDescent="0.2">
      <c r="A489" s="74" t="s">
        <v>95</v>
      </c>
      <c r="B489" s="75" t="s">
        <v>437</v>
      </c>
      <c r="C489" s="75" t="s">
        <v>69</v>
      </c>
      <c r="D489" s="75" t="s">
        <v>713</v>
      </c>
      <c r="E489" s="75" t="s">
        <v>376</v>
      </c>
      <c r="F489" s="76">
        <f>438900-34000</f>
        <v>404900</v>
      </c>
      <c r="G489" s="76">
        <f>438900-34000</f>
        <v>404900</v>
      </c>
      <c r="H489" s="76">
        <v>404900</v>
      </c>
    </row>
    <row r="490" spans="1:8" s="135" customFormat="1" x14ac:dyDescent="0.2">
      <c r="A490" s="74" t="s">
        <v>455</v>
      </c>
      <c r="B490" s="75" t="s">
        <v>437</v>
      </c>
      <c r="C490" s="75" t="s">
        <v>69</v>
      </c>
      <c r="D490" s="75" t="s">
        <v>713</v>
      </c>
      <c r="E490" s="75" t="s">
        <v>456</v>
      </c>
      <c r="F490" s="76">
        <f>50255.5-2275.4</f>
        <v>47980.1</v>
      </c>
      <c r="G490" s="76">
        <f>50255.5-2275.4</f>
        <v>47980.1</v>
      </c>
      <c r="H490" s="76">
        <f>50255.5-2275.4</f>
        <v>47980.1</v>
      </c>
    </row>
    <row r="491" spans="1:8" s="135" customFormat="1" ht="36" x14ac:dyDescent="0.2">
      <c r="A491" s="79" t="s">
        <v>326</v>
      </c>
      <c r="B491" s="80" t="s">
        <v>437</v>
      </c>
      <c r="C491" s="80" t="s">
        <v>69</v>
      </c>
      <c r="D491" s="80" t="s">
        <v>145</v>
      </c>
      <c r="E491" s="80"/>
      <c r="F491" s="89">
        <f>F492</f>
        <v>700034</v>
      </c>
      <c r="G491" s="89">
        <f>G492</f>
        <v>550000</v>
      </c>
      <c r="H491" s="89">
        <f>H492</f>
        <v>500000</v>
      </c>
    </row>
    <row r="492" spans="1:8" s="135" customFormat="1" x14ac:dyDescent="0.2">
      <c r="A492" s="74" t="s">
        <v>94</v>
      </c>
      <c r="B492" s="75" t="s">
        <v>437</v>
      </c>
      <c r="C492" s="75" t="s">
        <v>69</v>
      </c>
      <c r="D492" s="75" t="s">
        <v>145</v>
      </c>
      <c r="E492" s="75" t="s">
        <v>366</v>
      </c>
      <c r="F492" s="88">
        <f>F493+F494</f>
        <v>700034</v>
      </c>
      <c r="G492" s="88">
        <f>G493+G494</f>
        <v>550000</v>
      </c>
      <c r="H492" s="88">
        <f>H493+H494</f>
        <v>500000</v>
      </c>
    </row>
    <row r="493" spans="1:8" s="135" customFormat="1" x14ac:dyDescent="0.2">
      <c r="A493" s="74" t="s">
        <v>95</v>
      </c>
      <c r="B493" s="75" t="s">
        <v>437</v>
      </c>
      <c r="C493" s="75" t="s">
        <v>69</v>
      </c>
      <c r="D493" s="75" t="s">
        <v>145</v>
      </c>
      <c r="E493" s="75" t="s">
        <v>376</v>
      </c>
      <c r="F493" s="88">
        <v>634157</v>
      </c>
      <c r="G493" s="88">
        <v>484123</v>
      </c>
      <c r="H493" s="88">
        <v>434123</v>
      </c>
    </row>
    <row r="494" spans="1:8" s="135" customFormat="1" x14ac:dyDescent="0.2">
      <c r="A494" s="74" t="s">
        <v>455</v>
      </c>
      <c r="B494" s="75" t="s">
        <v>437</v>
      </c>
      <c r="C494" s="75" t="s">
        <v>69</v>
      </c>
      <c r="D494" s="75" t="s">
        <v>145</v>
      </c>
      <c r="E494" s="75" t="s">
        <v>456</v>
      </c>
      <c r="F494" s="88">
        <v>65877</v>
      </c>
      <c r="G494" s="88">
        <v>65877</v>
      </c>
      <c r="H494" s="88">
        <v>65877</v>
      </c>
    </row>
    <row r="495" spans="1:8" s="135" customFormat="1" ht="27" x14ac:dyDescent="0.2">
      <c r="A495" s="78" t="s">
        <v>749</v>
      </c>
      <c r="B495" s="69" t="s">
        <v>437</v>
      </c>
      <c r="C495" s="69" t="s">
        <v>69</v>
      </c>
      <c r="D495" s="69" t="s">
        <v>246</v>
      </c>
      <c r="E495" s="69"/>
      <c r="F495" s="70">
        <f>F496</f>
        <v>1000</v>
      </c>
      <c r="G495" s="114">
        <f t="shared" ref="G495:H497" si="181">G496</f>
        <v>0</v>
      </c>
      <c r="H495" s="114">
        <f t="shared" si="181"/>
        <v>0</v>
      </c>
    </row>
    <row r="496" spans="1:8" s="135" customFormat="1" ht="36" x14ac:dyDescent="0.2">
      <c r="A496" s="65" t="s">
        <v>36</v>
      </c>
      <c r="B496" s="66" t="s">
        <v>437</v>
      </c>
      <c r="C496" s="66" t="s">
        <v>69</v>
      </c>
      <c r="D496" s="66" t="s">
        <v>505</v>
      </c>
      <c r="E496" s="66"/>
      <c r="F496" s="67">
        <f>F497</f>
        <v>1000</v>
      </c>
      <c r="G496" s="87">
        <f t="shared" si="181"/>
        <v>0</v>
      </c>
      <c r="H496" s="87">
        <f t="shared" si="181"/>
        <v>0</v>
      </c>
    </row>
    <row r="497" spans="1:8" s="135" customFormat="1" x14ac:dyDescent="0.2">
      <c r="A497" s="74" t="s">
        <v>495</v>
      </c>
      <c r="B497" s="75" t="s">
        <v>437</v>
      </c>
      <c r="C497" s="75" t="s">
        <v>69</v>
      </c>
      <c r="D497" s="75" t="s">
        <v>505</v>
      </c>
      <c r="E497" s="75" t="s">
        <v>77</v>
      </c>
      <c r="F497" s="76">
        <f>F498</f>
        <v>1000</v>
      </c>
      <c r="G497" s="88">
        <f t="shared" si="181"/>
        <v>0</v>
      </c>
      <c r="H497" s="88">
        <f t="shared" si="181"/>
        <v>0</v>
      </c>
    </row>
    <row r="498" spans="1:8" s="135" customFormat="1" x14ac:dyDescent="0.2">
      <c r="A498" s="74" t="s">
        <v>78</v>
      </c>
      <c r="B498" s="75" t="s">
        <v>437</v>
      </c>
      <c r="C498" s="75" t="s">
        <v>69</v>
      </c>
      <c r="D498" s="75" t="s">
        <v>505</v>
      </c>
      <c r="E498" s="75" t="s">
        <v>79</v>
      </c>
      <c r="F498" s="76">
        <f>500+500</f>
        <v>1000</v>
      </c>
      <c r="G498" s="88">
        <v>0</v>
      </c>
      <c r="H498" s="88">
        <v>0</v>
      </c>
    </row>
    <row r="499" spans="1:8" s="135" customFormat="1" x14ac:dyDescent="0.2">
      <c r="A499" s="65" t="s">
        <v>344</v>
      </c>
      <c r="B499" s="66" t="s">
        <v>437</v>
      </c>
      <c r="C499" s="66" t="s">
        <v>438</v>
      </c>
      <c r="D499" s="66"/>
      <c r="E499" s="80"/>
      <c r="F499" s="67">
        <f>F500</f>
        <v>1166097.3</v>
      </c>
      <c r="G499" s="67">
        <f t="shared" ref="G499:H499" si="182">G500</f>
        <v>879592.89999999991</v>
      </c>
      <c r="H499" s="67">
        <f t="shared" si="182"/>
        <v>883706.49999999988</v>
      </c>
    </row>
    <row r="500" spans="1:8" s="135" customFormat="1" ht="13.5" x14ac:dyDescent="0.2">
      <c r="A500" s="78" t="s">
        <v>748</v>
      </c>
      <c r="B500" s="69" t="s">
        <v>437</v>
      </c>
      <c r="C500" s="69" t="s">
        <v>438</v>
      </c>
      <c r="D500" s="69" t="s">
        <v>142</v>
      </c>
      <c r="E500" s="69"/>
      <c r="F500" s="70">
        <f>F501+F510</f>
        <v>1166097.3</v>
      </c>
      <c r="G500" s="70">
        <f t="shared" ref="G500:H500" si="183">G501+G510</f>
        <v>879592.89999999991</v>
      </c>
      <c r="H500" s="70">
        <f t="shared" si="183"/>
        <v>883706.49999999988</v>
      </c>
    </row>
    <row r="501" spans="1:8" s="135" customFormat="1" x14ac:dyDescent="0.2">
      <c r="A501" s="65" t="s">
        <v>247</v>
      </c>
      <c r="B501" s="66" t="s">
        <v>437</v>
      </c>
      <c r="C501" s="66" t="s">
        <v>438</v>
      </c>
      <c r="D501" s="66" t="s">
        <v>143</v>
      </c>
      <c r="E501" s="66"/>
      <c r="F501" s="67">
        <f>F502+F506</f>
        <v>1155144.1000000001</v>
      </c>
      <c r="G501" s="67">
        <f t="shared" ref="G501:H501" si="184">G502+G506</f>
        <v>868639.7</v>
      </c>
      <c r="H501" s="67">
        <f t="shared" si="184"/>
        <v>872753.29999999993</v>
      </c>
    </row>
    <row r="502" spans="1:8" s="135" customFormat="1" x14ac:dyDescent="0.2">
      <c r="A502" s="96" t="s">
        <v>249</v>
      </c>
      <c r="B502" s="92" t="s">
        <v>437</v>
      </c>
      <c r="C502" s="92" t="s">
        <v>438</v>
      </c>
      <c r="D502" s="92" t="s">
        <v>148</v>
      </c>
      <c r="E502" s="92"/>
      <c r="F502" s="97">
        <f>F503</f>
        <v>261548.09999999998</v>
      </c>
      <c r="G502" s="97">
        <f>G503</f>
        <v>261548.09999999998</v>
      </c>
      <c r="H502" s="97">
        <f>H503</f>
        <v>272548.09999999998</v>
      </c>
    </row>
    <row r="503" spans="1:8" s="135" customFormat="1" x14ac:dyDescent="0.2">
      <c r="A503" s="74" t="s">
        <v>94</v>
      </c>
      <c r="B503" s="75" t="s">
        <v>437</v>
      </c>
      <c r="C503" s="75" t="s">
        <v>438</v>
      </c>
      <c r="D503" s="75" t="s">
        <v>714</v>
      </c>
      <c r="E503" s="75" t="s">
        <v>366</v>
      </c>
      <c r="F503" s="76">
        <f>F504+F505</f>
        <v>261548.09999999998</v>
      </c>
      <c r="G503" s="76">
        <f>G504+G505</f>
        <v>261548.09999999998</v>
      </c>
      <c r="H503" s="76">
        <f>H504+H505</f>
        <v>272548.09999999998</v>
      </c>
    </row>
    <row r="504" spans="1:8" s="135" customFormat="1" x14ac:dyDescent="0.2">
      <c r="A504" s="74" t="s">
        <v>95</v>
      </c>
      <c r="B504" s="75" t="s">
        <v>437</v>
      </c>
      <c r="C504" s="75" t="s">
        <v>438</v>
      </c>
      <c r="D504" s="75" t="s">
        <v>714</v>
      </c>
      <c r="E504" s="75" t="s">
        <v>376</v>
      </c>
      <c r="F504" s="76">
        <f>265105.1-11946</f>
        <v>253159.09999999998</v>
      </c>
      <c r="G504" s="76">
        <f>265105.1-11946</f>
        <v>253159.09999999998</v>
      </c>
      <c r="H504" s="76">
        <f>265105.1-944-2</f>
        <v>264159.09999999998</v>
      </c>
    </row>
    <row r="505" spans="1:8" s="135" customFormat="1" x14ac:dyDescent="0.2">
      <c r="A505" s="74" t="s">
        <v>455</v>
      </c>
      <c r="B505" s="75" t="s">
        <v>437</v>
      </c>
      <c r="C505" s="75" t="s">
        <v>438</v>
      </c>
      <c r="D505" s="75" t="s">
        <v>714</v>
      </c>
      <c r="E505" s="75" t="s">
        <v>456</v>
      </c>
      <c r="F505" s="76">
        <v>8389</v>
      </c>
      <c r="G505" s="76">
        <v>8389</v>
      </c>
      <c r="H505" s="76">
        <v>8389</v>
      </c>
    </row>
    <row r="506" spans="1:8" s="135" customFormat="1" ht="48" x14ac:dyDescent="0.2">
      <c r="A506" s="93" t="s">
        <v>334</v>
      </c>
      <c r="B506" s="80" t="s">
        <v>437</v>
      </c>
      <c r="C506" s="80" t="s">
        <v>438</v>
      </c>
      <c r="D506" s="80" t="s">
        <v>250</v>
      </c>
      <c r="E506" s="80"/>
      <c r="F506" s="89">
        <f>F507</f>
        <v>893596</v>
      </c>
      <c r="G506" s="89">
        <f>G507</f>
        <v>607091.6</v>
      </c>
      <c r="H506" s="89">
        <f>H507</f>
        <v>600205.19999999995</v>
      </c>
    </row>
    <row r="507" spans="1:8" s="135" customFormat="1" x14ac:dyDescent="0.2">
      <c r="A507" s="74" t="s">
        <v>94</v>
      </c>
      <c r="B507" s="75" t="s">
        <v>437</v>
      </c>
      <c r="C507" s="75" t="s">
        <v>438</v>
      </c>
      <c r="D507" s="75" t="s">
        <v>250</v>
      </c>
      <c r="E507" s="75" t="s">
        <v>366</v>
      </c>
      <c r="F507" s="88">
        <f>F508+F509</f>
        <v>893596</v>
      </c>
      <c r="G507" s="88">
        <f>G508+G509</f>
        <v>607091.6</v>
      </c>
      <c r="H507" s="88">
        <f>H508+H509</f>
        <v>600205.19999999995</v>
      </c>
    </row>
    <row r="508" spans="1:8" s="135" customFormat="1" x14ac:dyDescent="0.2">
      <c r="A508" s="74" t="s">
        <v>95</v>
      </c>
      <c r="B508" s="75" t="s">
        <v>437</v>
      </c>
      <c r="C508" s="75" t="s">
        <v>438</v>
      </c>
      <c r="D508" s="75" t="s">
        <v>250</v>
      </c>
      <c r="E508" s="75" t="s">
        <v>376</v>
      </c>
      <c r="F508" s="76">
        <v>852553.4</v>
      </c>
      <c r="G508" s="76">
        <v>566049</v>
      </c>
      <c r="H508" s="76">
        <v>559162.6</v>
      </c>
    </row>
    <row r="509" spans="1:8" s="135" customFormat="1" x14ac:dyDescent="0.2">
      <c r="A509" s="74" t="s">
        <v>455</v>
      </c>
      <c r="B509" s="75" t="s">
        <v>437</v>
      </c>
      <c r="C509" s="75" t="s">
        <v>438</v>
      </c>
      <c r="D509" s="75" t="s">
        <v>250</v>
      </c>
      <c r="E509" s="75" t="s">
        <v>456</v>
      </c>
      <c r="F509" s="76">
        <v>41042.6</v>
      </c>
      <c r="G509" s="76">
        <v>41042.6</v>
      </c>
      <c r="H509" s="76">
        <v>41042.6</v>
      </c>
    </row>
    <row r="510" spans="1:8" s="135" customFormat="1" x14ac:dyDescent="0.2">
      <c r="A510" s="65" t="s">
        <v>262</v>
      </c>
      <c r="B510" s="66" t="s">
        <v>437</v>
      </c>
      <c r="C510" s="66" t="s">
        <v>438</v>
      </c>
      <c r="D510" s="66" t="s">
        <v>151</v>
      </c>
      <c r="E510" s="66"/>
      <c r="F510" s="67">
        <f t="shared" ref="F510:H511" si="185">F511</f>
        <v>10953.199999999999</v>
      </c>
      <c r="G510" s="67">
        <f t="shared" si="185"/>
        <v>10953.199999999999</v>
      </c>
      <c r="H510" s="67">
        <f t="shared" si="185"/>
        <v>10953.199999999999</v>
      </c>
    </row>
    <row r="511" spans="1:8" s="135" customFormat="1" x14ac:dyDescent="0.2">
      <c r="A511" s="83" t="s">
        <v>158</v>
      </c>
      <c r="B511" s="80" t="s">
        <v>437</v>
      </c>
      <c r="C511" s="80" t="s">
        <v>438</v>
      </c>
      <c r="D511" s="80" t="s">
        <v>440</v>
      </c>
      <c r="E511" s="80"/>
      <c r="F511" s="81">
        <f t="shared" si="185"/>
        <v>10953.199999999999</v>
      </c>
      <c r="G511" s="81">
        <f t="shared" si="185"/>
        <v>10953.199999999999</v>
      </c>
      <c r="H511" s="81">
        <f t="shared" si="185"/>
        <v>10953.199999999999</v>
      </c>
    </row>
    <row r="512" spans="1:8" s="135" customFormat="1" x14ac:dyDescent="0.2">
      <c r="A512" s="74" t="s">
        <v>94</v>
      </c>
      <c r="B512" s="75" t="s">
        <v>437</v>
      </c>
      <c r="C512" s="75" t="s">
        <v>438</v>
      </c>
      <c r="D512" s="75" t="s">
        <v>715</v>
      </c>
      <c r="E512" s="75" t="s">
        <v>366</v>
      </c>
      <c r="F512" s="76">
        <f>F513+F514</f>
        <v>10953.199999999999</v>
      </c>
      <c r="G512" s="76">
        <f>G513+G514</f>
        <v>10953.199999999999</v>
      </c>
      <c r="H512" s="76">
        <f>H513+H514</f>
        <v>10953.199999999999</v>
      </c>
    </row>
    <row r="513" spans="1:8" s="135" customFormat="1" x14ac:dyDescent="0.2">
      <c r="A513" s="74" t="s">
        <v>95</v>
      </c>
      <c r="B513" s="75" t="s">
        <v>437</v>
      </c>
      <c r="C513" s="75" t="s">
        <v>438</v>
      </c>
      <c r="D513" s="75" t="s">
        <v>715</v>
      </c>
      <c r="E513" s="75" t="s">
        <v>376</v>
      </c>
      <c r="F513" s="76">
        <v>10857.9</v>
      </c>
      <c r="G513" s="76">
        <v>10857.9</v>
      </c>
      <c r="H513" s="76">
        <v>10857.9</v>
      </c>
    </row>
    <row r="514" spans="1:8" s="135" customFormat="1" x14ac:dyDescent="0.2">
      <c r="A514" s="74" t="s">
        <v>455</v>
      </c>
      <c r="B514" s="75" t="s">
        <v>437</v>
      </c>
      <c r="C514" s="75" t="s">
        <v>438</v>
      </c>
      <c r="D514" s="75" t="s">
        <v>715</v>
      </c>
      <c r="E514" s="75" t="s">
        <v>456</v>
      </c>
      <c r="F514" s="76">
        <v>95.3</v>
      </c>
      <c r="G514" s="76">
        <v>95.3</v>
      </c>
      <c r="H514" s="76">
        <v>95.3</v>
      </c>
    </row>
    <row r="515" spans="1:8" s="135" customFormat="1" x14ac:dyDescent="0.2">
      <c r="A515" s="65" t="s">
        <v>251</v>
      </c>
      <c r="B515" s="66" t="s">
        <v>437</v>
      </c>
      <c r="C515" s="66" t="s">
        <v>430</v>
      </c>
      <c r="D515" s="66"/>
      <c r="E515" s="66"/>
      <c r="F515" s="67">
        <f>F516+F522</f>
        <v>191394</v>
      </c>
      <c r="G515" s="67">
        <f t="shared" ref="G515:H515" si="186">G516+G522</f>
        <v>191394</v>
      </c>
      <c r="H515" s="67">
        <f t="shared" si="186"/>
        <v>191394</v>
      </c>
    </row>
    <row r="516" spans="1:8" s="135" customFormat="1" ht="13.5" x14ac:dyDescent="0.2">
      <c r="A516" s="78" t="s">
        <v>748</v>
      </c>
      <c r="B516" s="69" t="s">
        <v>437</v>
      </c>
      <c r="C516" s="69" t="s">
        <v>430</v>
      </c>
      <c r="D516" s="69" t="s">
        <v>142</v>
      </c>
      <c r="E516" s="92"/>
      <c r="F516" s="70">
        <f t="shared" ref="F516:H518" si="187">F517</f>
        <v>100673.7</v>
      </c>
      <c r="G516" s="70">
        <f t="shared" si="187"/>
        <v>100673.7</v>
      </c>
      <c r="H516" s="70">
        <f t="shared" si="187"/>
        <v>100673.7</v>
      </c>
    </row>
    <row r="517" spans="1:8" s="135" customFormat="1" x14ac:dyDescent="0.2">
      <c r="A517" s="65" t="s">
        <v>247</v>
      </c>
      <c r="B517" s="66" t="s">
        <v>437</v>
      </c>
      <c r="C517" s="66" t="s">
        <v>430</v>
      </c>
      <c r="D517" s="66" t="s">
        <v>143</v>
      </c>
      <c r="E517" s="75"/>
      <c r="F517" s="67">
        <f t="shared" si="187"/>
        <v>100673.7</v>
      </c>
      <c r="G517" s="67">
        <f t="shared" si="187"/>
        <v>100673.7</v>
      </c>
      <c r="H517" s="67">
        <f t="shared" si="187"/>
        <v>100673.7</v>
      </c>
    </row>
    <row r="518" spans="1:8" s="135" customFormat="1" x14ac:dyDescent="0.2">
      <c r="A518" s="79" t="s">
        <v>252</v>
      </c>
      <c r="B518" s="80" t="s">
        <v>437</v>
      </c>
      <c r="C518" s="80" t="s">
        <v>430</v>
      </c>
      <c r="D518" s="80" t="s">
        <v>149</v>
      </c>
      <c r="E518" s="80"/>
      <c r="F518" s="81">
        <f t="shared" si="187"/>
        <v>100673.7</v>
      </c>
      <c r="G518" s="81">
        <f t="shared" si="187"/>
        <v>100673.7</v>
      </c>
      <c r="H518" s="81">
        <f t="shared" si="187"/>
        <v>100673.7</v>
      </c>
    </row>
    <row r="519" spans="1:8" s="135" customFormat="1" x14ac:dyDescent="0.2">
      <c r="A519" s="74" t="s">
        <v>94</v>
      </c>
      <c r="B519" s="75" t="s">
        <v>437</v>
      </c>
      <c r="C519" s="75" t="s">
        <v>430</v>
      </c>
      <c r="D519" s="75" t="s">
        <v>716</v>
      </c>
      <c r="E519" s="75" t="s">
        <v>366</v>
      </c>
      <c r="F519" s="76">
        <f>F520+F521</f>
        <v>100673.7</v>
      </c>
      <c r="G519" s="76">
        <f t="shared" ref="G519:H519" si="188">G520+G521</f>
        <v>100673.7</v>
      </c>
      <c r="H519" s="76">
        <f t="shared" si="188"/>
        <v>100673.7</v>
      </c>
    </row>
    <row r="520" spans="1:8" s="135" customFormat="1" x14ac:dyDescent="0.2">
      <c r="A520" s="74" t="s">
        <v>95</v>
      </c>
      <c r="B520" s="75" t="s">
        <v>437</v>
      </c>
      <c r="C520" s="75" t="s">
        <v>430</v>
      </c>
      <c r="D520" s="75" t="s">
        <v>716</v>
      </c>
      <c r="E520" s="75" t="s">
        <v>376</v>
      </c>
      <c r="F520" s="76">
        <v>3214.5</v>
      </c>
      <c r="G520" s="76">
        <v>3214.5</v>
      </c>
      <c r="H520" s="76">
        <v>3214.5</v>
      </c>
    </row>
    <row r="521" spans="1:8" s="135" customFormat="1" x14ac:dyDescent="0.2">
      <c r="A521" s="74" t="s">
        <v>455</v>
      </c>
      <c r="B521" s="75" t="s">
        <v>437</v>
      </c>
      <c r="C521" s="75" t="s">
        <v>430</v>
      </c>
      <c r="D521" s="75" t="s">
        <v>716</v>
      </c>
      <c r="E521" s="75" t="s">
        <v>456</v>
      </c>
      <c r="F521" s="76">
        <f>98118.5-659.3</f>
        <v>97459.199999999997</v>
      </c>
      <c r="G521" s="76">
        <f>98118.5-659.3</f>
        <v>97459.199999999997</v>
      </c>
      <c r="H521" s="76">
        <f>98118.5-659.3</f>
        <v>97459.199999999997</v>
      </c>
    </row>
    <row r="522" spans="1:8" s="135" customFormat="1" ht="13.5" x14ac:dyDescent="0.2">
      <c r="A522" s="78" t="s">
        <v>620</v>
      </c>
      <c r="B522" s="69" t="s">
        <v>437</v>
      </c>
      <c r="C522" s="69" t="s">
        <v>430</v>
      </c>
      <c r="D522" s="69" t="s">
        <v>230</v>
      </c>
      <c r="E522" s="69"/>
      <c r="F522" s="70">
        <f t="shared" ref="F522:H526" si="189">F523</f>
        <v>90720.299999999988</v>
      </c>
      <c r="G522" s="70">
        <f t="shared" si="189"/>
        <v>90720.299999999988</v>
      </c>
      <c r="H522" s="70">
        <f t="shared" si="189"/>
        <v>90720.299999999988</v>
      </c>
    </row>
    <row r="523" spans="1:8" s="135" customFormat="1" x14ac:dyDescent="0.2">
      <c r="A523" s="65" t="s">
        <v>324</v>
      </c>
      <c r="B523" s="66" t="s">
        <v>437</v>
      </c>
      <c r="C523" s="66" t="s">
        <v>430</v>
      </c>
      <c r="D523" s="66" t="s">
        <v>231</v>
      </c>
      <c r="E523" s="66"/>
      <c r="F523" s="67">
        <f t="shared" si="189"/>
        <v>90720.299999999988</v>
      </c>
      <c r="G523" s="67">
        <f t="shared" si="189"/>
        <v>90720.299999999988</v>
      </c>
      <c r="H523" s="67">
        <f t="shared" si="189"/>
        <v>90720.299999999988</v>
      </c>
    </row>
    <row r="524" spans="1:8" s="135" customFormat="1" ht="24" x14ac:dyDescent="0.2">
      <c r="A524" s="65" t="s">
        <v>638</v>
      </c>
      <c r="B524" s="66" t="s">
        <v>437</v>
      </c>
      <c r="C524" s="66" t="s">
        <v>430</v>
      </c>
      <c r="D524" s="66" t="s">
        <v>639</v>
      </c>
      <c r="E524" s="66"/>
      <c r="F524" s="67">
        <f t="shared" si="189"/>
        <v>90720.299999999988</v>
      </c>
      <c r="G524" s="67">
        <f t="shared" si="189"/>
        <v>90720.299999999988</v>
      </c>
      <c r="H524" s="67">
        <f t="shared" si="189"/>
        <v>90720.299999999988</v>
      </c>
    </row>
    <row r="525" spans="1:8" s="135" customFormat="1" ht="24" x14ac:dyDescent="0.2">
      <c r="A525" s="96" t="s">
        <v>280</v>
      </c>
      <c r="B525" s="92" t="s">
        <v>437</v>
      </c>
      <c r="C525" s="92" t="s">
        <v>430</v>
      </c>
      <c r="D525" s="92" t="s">
        <v>639</v>
      </c>
      <c r="E525" s="92"/>
      <c r="F525" s="97">
        <f t="shared" si="189"/>
        <v>90720.299999999988</v>
      </c>
      <c r="G525" s="97">
        <f t="shared" si="189"/>
        <v>90720.299999999988</v>
      </c>
      <c r="H525" s="97">
        <f t="shared" si="189"/>
        <v>90720.299999999988</v>
      </c>
    </row>
    <row r="526" spans="1:8" s="135" customFormat="1" x14ac:dyDescent="0.2">
      <c r="A526" s="74" t="s">
        <v>94</v>
      </c>
      <c r="B526" s="75" t="s">
        <v>437</v>
      </c>
      <c r="C526" s="75" t="s">
        <v>430</v>
      </c>
      <c r="D526" s="75" t="s">
        <v>639</v>
      </c>
      <c r="E526" s="75" t="s">
        <v>366</v>
      </c>
      <c r="F526" s="76">
        <f t="shared" si="189"/>
        <v>90720.299999999988</v>
      </c>
      <c r="G526" s="76">
        <f t="shared" si="189"/>
        <v>90720.299999999988</v>
      </c>
      <c r="H526" s="76">
        <f t="shared" si="189"/>
        <v>90720.299999999988</v>
      </c>
    </row>
    <row r="527" spans="1:8" s="135" customFormat="1" x14ac:dyDescent="0.2">
      <c r="A527" s="74" t="s">
        <v>95</v>
      </c>
      <c r="B527" s="75" t="s">
        <v>437</v>
      </c>
      <c r="C527" s="75" t="s">
        <v>430</v>
      </c>
      <c r="D527" s="75" t="s">
        <v>639</v>
      </c>
      <c r="E527" s="75" t="s">
        <v>376</v>
      </c>
      <c r="F527" s="76">
        <f>91090.9-370.6</f>
        <v>90720.299999999988</v>
      </c>
      <c r="G527" s="76">
        <f>91090.9-370.6</f>
        <v>90720.299999999988</v>
      </c>
      <c r="H527" s="76">
        <f>91090.9-370.6</f>
        <v>90720.299999999988</v>
      </c>
    </row>
    <row r="528" spans="1:8" s="135" customFormat="1" x14ac:dyDescent="0.2">
      <c r="A528" s="65" t="s">
        <v>604</v>
      </c>
      <c r="B528" s="66" t="s">
        <v>437</v>
      </c>
      <c r="C528" s="66" t="s">
        <v>437</v>
      </c>
      <c r="D528" s="66"/>
      <c r="E528" s="75"/>
      <c r="F528" s="67">
        <f>F529+F540+F545</f>
        <v>5470</v>
      </c>
      <c r="G528" s="67">
        <f t="shared" ref="G528:H528" si="190">G529+G540+G545</f>
        <v>6650</v>
      </c>
      <c r="H528" s="67">
        <f t="shared" si="190"/>
        <v>6650</v>
      </c>
    </row>
    <row r="529" spans="1:8" s="135" customFormat="1" ht="13.5" x14ac:dyDescent="0.2">
      <c r="A529" s="78" t="s">
        <v>620</v>
      </c>
      <c r="B529" s="69" t="s">
        <v>437</v>
      </c>
      <c r="C529" s="69" t="s">
        <v>437</v>
      </c>
      <c r="D529" s="69" t="s">
        <v>230</v>
      </c>
      <c r="E529" s="69"/>
      <c r="F529" s="70">
        <f>F530</f>
        <v>2900</v>
      </c>
      <c r="G529" s="70">
        <f t="shared" ref="G529:H529" si="191">G530</f>
        <v>2900</v>
      </c>
      <c r="H529" s="70">
        <f t="shared" si="191"/>
        <v>2900</v>
      </c>
    </row>
    <row r="530" spans="1:8" s="135" customFormat="1" ht="13.5" x14ac:dyDescent="0.2">
      <c r="A530" s="78" t="s">
        <v>323</v>
      </c>
      <c r="B530" s="69" t="s">
        <v>437</v>
      </c>
      <c r="C530" s="69" t="s">
        <v>437</v>
      </c>
      <c r="D530" s="69" t="s">
        <v>236</v>
      </c>
      <c r="E530" s="69"/>
      <c r="F530" s="70">
        <f>F531+F534+F537</f>
        <v>2900</v>
      </c>
      <c r="G530" s="70">
        <f t="shared" ref="G530:H530" si="192">G531+G534+G537</f>
        <v>2900</v>
      </c>
      <c r="H530" s="70">
        <f t="shared" si="192"/>
        <v>2900</v>
      </c>
    </row>
    <row r="531" spans="1:8" s="135" customFormat="1" x14ac:dyDescent="0.2">
      <c r="A531" s="94" t="s">
        <v>237</v>
      </c>
      <c r="B531" s="66" t="s">
        <v>437</v>
      </c>
      <c r="C531" s="66" t="s">
        <v>437</v>
      </c>
      <c r="D531" s="66" t="s">
        <v>635</v>
      </c>
      <c r="E531" s="66"/>
      <c r="F531" s="67">
        <f t="shared" ref="F531:H532" si="193">F532</f>
        <v>2200</v>
      </c>
      <c r="G531" s="67">
        <f t="shared" si="193"/>
        <v>2200</v>
      </c>
      <c r="H531" s="67">
        <f t="shared" si="193"/>
        <v>2200</v>
      </c>
    </row>
    <row r="532" spans="1:8" s="135" customFormat="1" x14ac:dyDescent="0.2">
      <c r="A532" s="74" t="s">
        <v>495</v>
      </c>
      <c r="B532" s="75" t="s">
        <v>437</v>
      </c>
      <c r="C532" s="75" t="s">
        <v>437</v>
      </c>
      <c r="D532" s="75" t="s">
        <v>635</v>
      </c>
      <c r="E532" s="75" t="s">
        <v>77</v>
      </c>
      <c r="F532" s="76">
        <f t="shared" si="193"/>
        <v>2200</v>
      </c>
      <c r="G532" s="76">
        <f t="shared" si="193"/>
        <v>2200</v>
      </c>
      <c r="H532" s="76">
        <f t="shared" si="193"/>
        <v>2200</v>
      </c>
    </row>
    <row r="533" spans="1:8" s="135" customFormat="1" x14ac:dyDescent="0.2">
      <c r="A533" s="74" t="s">
        <v>78</v>
      </c>
      <c r="B533" s="75" t="s">
        <v>437</v>
      </c>
      <c r="C533" s="75" t="s">
        <v>437</v>
      </c>
      <c r="D533" s="75" t="s">
        <v>635</v>
      </c>
      <c r="E533" s="75" t="s">
        <v>79</v>
      </c>
      <c r="F533" s="76">
        <v>2200</v>
      </c>
      <c r="G533" s="76">
        <v>2200</v>
      </c>
      <c r="H533" s="76">
        <v>2200</v>
      </c>
    </row>
    <row r="534" spans="1:8" s="135" customFormat="1" x14ac:dyDescent="0.2">
      <c r="A534" s="94" t="s">
        <v>238</v>
      </c>
      <c r="B534" s="66" t="s">
        <v>437</v>
      </c>
      <c r="C534" s="66" t="s">
        <v>437</v>
      </c>
      <c r="D534" s="66" t="s">
        <v>636</v>
      </c>
      <c r="E534" s="66"/>
      <c r="F534" s="87">
        <f t="shared" ref="F534:H535" si="194">F535</f>
        <v>200</v>
      </c>
      <c r="G534" s="87">
        <f t="shared" si="194"/>
        <v>200</v>
      </c>
      <c r="H534" s="87">
        <f t="shared" si="194"/>
        <v>200</v>
      </c>
    </row>
    <row r="535" spans="1:8" s="135" customFormat="1" x14ac:dyDescent="0.2">
      <c r="A535" s="74" t="s">
        <v>495</v>
      </c>
      <c r="B535" s="75" t="s">
        <v>437</v>
      </c>
      <c r="C535" s="75" t="s">
        <v>437</v>
      </c>
      <c r="D535" s="75" t="s">
        <v>636</v>
      </c>
      <c r="E535" s="75" t="s">
        <v>77</v>
      </c>
      <c r="F535" s="88">
        <f t="shared" si="194"/>
        <v>200</v>
      </c>
      <c r="G535" s="88">
        <f t="shared" si="194"/>
        <v>200</v>
      </c>
      <c r="H535" s="88">
        <f t="shared" si="194"/>
        <v>200</v>
      </c>
    </row>
    <row r="536" spans="1:8" s="135" customFormat="1" x14ac:dyDescent="0.2">
      <c r="A536" s="74" t="s">
        <v>78</v>
      </c>
      <c r="B536" s="75" t="s">
        <v>437</v>
      </c>
      <c r="C536" s="75" t="s">
        <v>437</v>
      </c>
      <c r="D536" s="75" t="s">
        <v>636</v>
      </c>
      <c r="E536" s="75" t="s">
        <v>79</v>
      </c>
      <c r="F536" s="88">
        <v>200</v>
      </c>
      <c r="G536" s="88">
        <v>200</v>
      </c>
      <c r="H536" s="88">
        <v>200</v>
      </c>
    </row>
    <row r="537" spans="1:8" s="135" customFormat="1" ht="24" x14ac:dyDescent="0.2">
      <c r="A537" s="65" t="s">
        <v>58</v>
      </c>
      <c r="B537" s="66" t="s">
        <v>437</v>
      </c>
      <c r="C537" s="66" t="s">
        <v>437</v>
      </c>
      <c r="D537" s="66" t="s">
        <v>637</v>
      </c>
      <c r="E537" s="66"/>
      <c r="F537" s="67">
        <f>F538</f>
        <v>500</v>
      </c>
      <c r="G537" s="67">
        <f t="shared" ref="G537:H538" si="195">G538</f>
        <v>500</v>
      </c>
      <c r="H537" s="67">
        <f t="shared" si="195"/>
        <v>500</v>
      </c>
    </row>
    <row r="538" spans="1:8" s="135" customFormat="1" x14ac:dyDescent="0.2">
      <c r="A538" s="74" t="s">
        <v>94</v>
      </c>
      <c r="B538" s="75" t="s">
        <v>437</v>
      </c>
      <c r="C538" s="75" t="s">
        <v>437</v>
      </c>
      <c r="D538" s="75" t="s">
        <v>637</v>
      </c>
      <c r="E538" s="75" t="s">
        <v>366</v>
      </c>
      <c r="F538" s="76">
        <f>F539</f>
        <v>500</v>
      </c>
      <c r="G538" s="76">
        <f t="shared" si="195"/>
        <v>500</v>
      </c>
      <c r="H538" s="76">
        <f t="shared" si="195"/>
        <v>500</v>
      </c>
    </row>
    <row r="539" spans="1:8" s="135" customFormat="1" ht="24" x14ac:dyDescent="0.2">
      <c r="A539" s="138" t="s">
        <v>723</v>
      </c>
      <c r="B539" s="75" t="s">
        <v>437</v>
      </c>
      <c r="C539" s="75" t="s">
        <v>437</v>
      </c>
      <c r="D539" s="75" t="s">
        <v>637</v>
      </c>
      <c r="E539" s="75" t="s">
        <v>410</v>
      </c>
      <c r="F539" s="76">
        <v>500</v>
      </c>
      <c r="G539" s="76">
        <v>500</v>
      </c>
      <c r="H539" s="76">
        <v>500</v>
      </c>
    </row>
    <row r="540" spans="1:8" s="135" customFormat="1" ht="27" x14ac:dyDescent="0.2">
      <c r="A540" s="78" t="s">
        <v>609</v>
      </c>
      <c r="B540" s="69" t="s">
        <v>437</v>
      </c>
      <c r="C540" s="69" t="s">
        <v>437</v>
      </c>
      <c r="D540" s="69" t="s">
        <v>48</v>
      </c>
      <c r="E540" s="75"/>
      <c r="F540" s="67">
        <f t="shared" ref="F540:H543" si="196">F541</f>
        <v>1820</v>
      </c>
      <c r="G540" s="67">
        <f t="shared" si="196"/>
        <v>3000</v>
      </c>
      <c r="H540" s="67">
        <f t="shared" si="196"/>
        <v>3000</v>
      </c>
    </row>
    <row r="541" spans="1:8" s="135" customFormat="1" x14ac:dyDescent="0.2">
      <c r="A541" s="94" t="s">
        <v>51</v>
      </c>
      <c r="B541" s="66" t="s">
        <v>437</v>
      </c>
      <c r="C541" s="66" t="s">
        <v>437</v>
      </c>
      <c r="D541" s="66" t="s">
        <v>52</v>
      </c>
      <c r="E541" s="66"/>
      <c r="F541" s="67">
        <f t="shared" si="196"/>
        <v>1820</v>
      </c>
      <c r="G541" s="67">
        <f t="shared" si="196"/>
        <v>3000</v>
      </c>
      <c r="H541" s="67">
        <f t="shared" si="196"/>
        <v>3000</v>
      </c>
    </row>
    <row r="542" spans="1:8" s="135" customFormat="1" x14ac:dyDescent="0.2">
      <c r="A542" s="79" t="s">
        <v>318</v>
      </c>
      <c r="B542" s="80" t="s">
        <v>437</v>
      </c>
      <c r="C542" s="80" t="s">
        <v>437</v>
      </c>
      <c r="D542" s="80" t="s">
        <v>610</v>
      </c>
      <c r="E542" s="80"/>
      <c r="F542" s="81">
        <f t="shared" si="196"/>
        <v>1820</v>
      </c>
      <c r="G542" s="81">
        <f>G543</f>
        <v>3000</v>
      </c>
      <c r="H542" s="81">
        <f t="shared" si="196"/>
        <v>3000</v>
      </c>
    </row>
    <row r="543" spans="1:8" s="135" customFormat="1" x14ac:dyDescent="0.2">
      <c r="A543" s="74" t="s">
        <v>94</v>
      </c>
      <c r="B543" s="75" t="s">
        <v>437</v>
      </c>
      <c r="C543" s="75" t="s">
        <v>437</v>
      </c>
      <c r="D543" s="75" t="s">
        <v>610</v>
      </c>
      <c r="E543" s="75" t="s">
        <v>366</v>
      </c>
      <c r="F543" s="76">
        <f t="shared" si="196"/>
        <v>1820</v>
      </c>
      <c r="G543" s="76">
        <f t="shared" si="196"/>
        <v>3000</v>
      </c>
      <c r="H543" s="76">
        <f t="shared" si="196"/>
        <v>3000</v>
      </c>
    </row>
    <row r="544" spans="1:8" s="135" customFormat="1" x14ac:dyDescent="0.2">
      <c r="A544" s="74" t="s">
        <v>455</v>
      </c>
      <c r="B544" s="75" t="s">
        <v>437</v>
      </c>
      <c r="C544" s="75" t="s">
        <v>437</v>
      </c>
      <c r="D544" s="75" t="s">
        <v>610</v>
      </c>
      <c r="E544" s="75" t="s">
        <v>456</v>
      </c>
      <c r="F544" s="76">
        <v>1820</v>
      </c>
      <c r="G544" s="76">
        <v>3000</v>
      </c>
      <c r="H544" s="76">
        <v>3000</v>
      </c>
    </row>
    <row r="545" spans="1:8" s="135" customFormat="1" x14ac:dyDescent="0.2">
      <c r="A545" s="98" t="s">
        <v>67</v>
      </c>
      <c r="B545" s="80" t="s">
        <v>437</v>
      </c>
      <c r="C545" s="80" t="s">
        <v>437</v>
      </c>
      <c r="D545" s="80" t="s">
        <v>190</v>
      </c>
      <c r="E545" s="80"/>
      <c r="F545" s="81">
        <f t="shared" ref="F545:H548" si="197">F546</f>
        <v>750</v>
      </c>
      <c r="G545" s="81">
        <f t="shared" si="197"/>
        <v>750</v>
      </c>
      <c r="H545" s="81">
        <f t="shared" si="197"/>
        <v>750</v>
      </c>
    </row>
    <row r="546" spans="1:8" s="135" customFormat="1" x14ac:dyDescent="0.2">
      <c r="A546" s="82" t="s">
        <v>275</v>
      </c>
      <c r="B546" s="66" t="s">
        <v>437</v>
      </c>
      <c r="C546" s="66" t="s">
        <v>437</v>
      </c>
      <c r="D546" s="66" t="s">
        <v>191</v>
      </c>
      <c r="E546" s="66"/>
      <c r="F546" s="67">
        <f t="shared" si="197"/>
        <v>750</v>
      </c>
      <c r="G546" s="67">
        <f t="shared" si="197"/>
        <v>750</v>
      </c>
      <c r="H546" s="67">
        <f t="shared" si="197"/>
        <v>750</v>
      </c>
    </row>
    <row r="547" spans="1:8" s="135" customFormat="1" x14ac:dyDescent="0.2">
      <c r="A547" s="98" t="s">
        <v>293</v>
      </c>
      <c r="B547" s="80" t="s">
        <v>437</v>
      </c>
      <c r="C547" s="80" t="s">
        <v>437</v>
      </c>
      <c r="D547" s="80" t="s">
        <v>486</v>
      </c>
      <c r="E547" s="80"/>
      <c r="F547" s="81">
        <f t="shared" si="197"/>
        <v>750</v>
      </c>
      <c r="G547" s="81">
        <f t="shared" si="197"/>
        <v>750</v>
      </c>
      <c r="H547" s="81">
        <f t="shared" si="197"/>
        <v>750</v>
      </c>
    </row>
    <row r="548" spans="1:8" s="135" customFormat="1" x14ac:dyDescent="0.2">
      <c r="A548" s="74" t="s">
        <v>495</v>
      </c>
      <c r="B548" s="75" t="s">
        <v>437</v>
      </c>
      <c r="C548" s="75" t="s">
        <v>437</v>
      </c>
      <c r="D548" s="75" t="s">
        <v>486</v>
      </c>
      <c r="E548" s="75" t="s">
        <v>77</v>
      </c>
      <c r="F548" s="76">
        <f t="shared" si="197"/>
        <v>750</v>
      </c>
      <c r="G548" s="76">
        <f t="shared" si="197"/>
        <v>750</v>
      </c>
      <c r="H548" s="76">
        <f t="shared" si="197"/>
        <v>750</v>
      </c>
    </row>
    <row r="549" spans="1:8" s="135" customFormat="1" x14ac:dyDescent="0.2">
      <c r="A549" s="74" t="s">
        <v>78</v>
      </c>
      <c r="B549" s="75" t="s">
        <v>437</v>
      </c>
      <c r="C549" s="75" t="s">
        <v>437</v>
      </c>
      <c r="D549" s="75" t="s">
        <v>486</v>
      </c>
      <c r="E549" s="75" t="s">
        <v>79</v>
      </c>
      <c r="F549" s="76">
        <v>750</v>
      </c>
      <c r="G549" s="76">
        <v>750</v>
      </c>
      <c r="H549" s="76">
        <v>750</v>
      </c>
    </row>
    <row r="550" spans="1:8" s="135" customFormat="1" x14ac:dyDescent="0.2">
      <c r="A550" s="65" t="s">
        <v>345</v>
      </c>
      <c r="B550" s="66" t="s">
        <v>437</v>
      </c>
      <c r="C550" s="66" t="s">
        <v>431</v>
      </c>
      <c r="D550" s="66"/>
      <c r="E550" s="75"/>
      <c r="F550" s="67">
        <f>F551+F592</f>
        <v>158279.20000000001</v>
      </c>
      <c r="G550" s="67">
        <f t="shared" ref="G550:H550" si="198">G551+G592</f>
        <v>158279.20000000001</v>
      </c>
      <c r="H550" s="67">
        <f t="shared" si="198"/>
        <v>176279.2</v>
      </c>
    </row>
    <row r="551" spans="1:8" s="135" customFormat="1" ht="13.5" x14ac:dyDescent="0.2">
      <c r="A551" s="78" t="s">
        <v>748</v>
      </c>
      <c r="B551" s="69" t="s">
        <v>437</v>
      </c>
      <c r="C551" s="69" t="s">
        <v>431</v>
      </c>
      <c r="D551" s="69" t="s">
        <v>142</v>
      </c>
      <c r="E551" s="75"/>
      <c r="F551" s="70">
        <f>F552+F560+F581</f>
        <v>98279.2</v>
      </c>
      <c r="G551" s="70">
        <f>G552+G560+G581</f>
        <v>98279.2</v>
      </c>
      <c r="H551" s="70">
        <f>H552+H560+H581</f>
        <v>98279.2</v>
      </c>
    </row>
    <row r="552" spans="1:8" s="135" customFormat="1" x14ac:dyDescent="0.2">
      <c r="A552" s="65" t="s">
        <v>247</v>
      </c>
      <c r="B552" s="66" t="s">
        <v>437</v>
      </c>
      <c r="C552" s="66" t="s">
        <v>431</v>
      </c>
      <c r="D552" s="66" t="s">
        <v>143</v>
      </c>
      <c r="E552" s="66"/>
      <c r="F552" s="67">
        <f>F553+F556</f>
        <v>81857.2</v>
      </c>
      <c r="G552" s="67">
        <f>G553+G556</f>
        <v>81857.2</v>
      </c>
      <c r="H552" s="67">
        <f>H553+H556</f>
        <v>81857.2</v>
      </c>
    </row>
    <row r="553" spans="1:8" s="135" customFormat="1" x14ac:dyDescent="0.2">
      <c r="A553" s="79" t="s">
        <v>254</v>
      </c>
      <c r="B553" s="80" t="s">
        <v>437</v>
      </c>
      <c r="C553" s="80" t="s">
        <v>431</v>
      </c>
      <c r="D553" s="80" t="s">
        <v>253</v>
      </c>
      <c r="E553" s="80"/>
      <c r="F553" s="81">
        <f t="shared" ref="F553:H554" si="199">F554</f>
        <v>9279.2000000000007</v>
      </c>
      <c r="G553" s="81">
        <f t="shared" si="199"/>
        <v>9279.2000000000007</v>
      </c>
      <c r="H553" s="81">
        <f t="shared" si="199"/>
        <v>9279.2000000000007</v>
      </c>
    </row>
    <row r="554" spans="1:8" s="135" customFormat="1" x14ac:dyDescent="0.2">
      <c r="A554" s="74" t="s">
        <v>94</v>
      </c>
      <c r="B554" s="75" t="s">
        <v>437</v>
      </c>
      <c r="C554" s="75" t="s">
        <v>431</v>
      </c>
      <c r="D554" s="75" t="s">
        <v>717</v>
      </c>
      <c r="E554" s="75" t="s">
        <v>366</v>
      </c>
      <c r="F554" s="76">
        <f t="shared" si="199"/>
        <v>9279.2000000000007</v>
      </c>
      <c r="G554" s="76">
        <f t="shared" si="199"/>
        <v>9279.2000000000007</v>
      </c>
      <c r="H554" s="76">
        <f t="shared" si="199"/>
        <v>9279.2000000000007</v>
      </c>
    </row>
    <row r="555" spans="1:8" s="135" customFormat="1" x14ac:dyDescent="0.2">
      <c r="A555" s="74" t="s">
        <v>95</v>
      </c>
      <c r="B555" s="75" t="s">
        <v>437</v>
      </c>
      <c r="C555" s="75" t="s">
        <v>431</v>
      </c>
      <c r="D555" s="75" t="s">
        <v>717</v>
      </c>
      <c r="E555" s="75" t="s">
        <v>376</v>
      </c>
      <c r="F555" s="76">
        <v>9279.2000000000007</v>
      </c>
      <c r="G555" s="76">
        <v>9279.2000000000007</v>
      </c>
      <c r="H555" s="76">
        <v>9279.2000000000007</v>
      </c>
    </row>
    <row r="556" spans="1:8" s="135" customFormat="1" x14ac:dyDescent="0.2">
      <c r="A556" s="79" t="s">
        <v>260</v>
      </c>
      <c r="B556" s="92" t="s">
        <v>437</v>
      </c>
      <c r="C556" s="92" t="s">
        <v>431</v>
      </c>
      <c r="D556" s="80" t="s">
        <v>255</v>
      </c>
      <c r="E556" s="80"/>
      <c r="F556" s="81">
        <f>F557</f>
        <v>72578</v>
      </c>
      <c r="G556" s="81">
        <f>G557</f>
        <v>72578</v>
      </c>
      <c r="H556" s="81">
        <f>H557</f>
        <v>72578</v>
      </c>
    </row>
    <row r="557" spans="1:8" s="135" customFormat="1" x14ac:dyDescent="0.2">
      <c r="A557" s="74" t="s">
        <v>94</v>
      </c>
      <c r="B557" s="75" t="s">
        <v>437</v>
      </c>
      <c r="C557" s="75" t="s">
        <v>431</v>
      </c>
      <c r="D557" s="75" t="s">
        <v>718</v>
      </c>
      <c r="E557" s="75" t="s">
        <v>366</v>
      </c>
      <c r="F557" s="76">
        <f>F558+F559</f>
        <v>72578</v>
      </c>
      <c r="G557" s="76">
        <f>G558+G559</f>
        <v>72578</v>
      </c>
      <c r="H557" s="76">
        <f>H558+H559</f>
        <v>72578</v>
      </c>
    </row>
    <row r="558" spans="1:8" s="135" customFormat="1" x14ac:dyDescent="0.2">
      <c r="A558" s="74" t="s">
        <v>95</v>
      </c>
      <c r="B558" s="75" t="s">
        <v>437</v>
      </c>
      <c r="C558" s="75" t="s">
        <v>431</v>
      </c>
      <c r="D558" s="75" t="s">
        <v>718</v>
      </c>
      <c r="E558" s="75" t="s">
        <v>376</v>
      </c>
      <c r="F558" s="76">
        <v>67378</v>
      </c>
      <c r="G558" s="76">
        <v>67378</v>
      </c>
      <c r="H558" s="76">
        <v>67378</v>
      </c>
    </row>
    <row r="559" spans="1:8" s="135" customFormat="1" x14ac:dyDescent="0.2">
      <c r="A559" s="74" t="s">
        <v>455</v>
      </c>
      <c r="B559" s="75" t="s">
        <v>437</v>
      </c>
      <c r="C559" s="75" t="s">
        <v>431</v>
      </c>
      <c r="D559" s="75" t="s">
        <v>718</v>
      </c>
      <c r="E559" s="75" t="s">
        <v>456</v>
      </c>
      <c r="F559" s="76">
        <v>5200</v>
      </c>
      <c r="G559" s="76">
        <v>5200</v>
      </c>
      <c r="H559" s="76">
        <v>5200</v>
      </c>
    </row>
    <row r="560" spans="1:8" s="135" customFormat="1" x14ac:dyDescent="0.2">
      <c r="A560" s="65" t="s">
        <v>406</v>
      </c>
      <c r="B560" s="66" t="s">
        <v>437</v>
      </c>
      <c r="C560" s="66" t="s">
        <v>431</v>
      </c>
      <c r="D560" s="66" t="s">
        <v>150</v>
      </c>
      <c r="E560" s="66"/>
      <c r="F560" s="67">
        <f>F561+F569+F574</f>
        <v>5520</v>
      </c>
      <c r="G560" s="67">
        <f>G561+G569+G574</f>
        <v>5520</v>
      </c>
      <c r="H560" s="67">
        <f>H561+H569+H574</f>
        <v>5520</v>
      </c>
    </row>
    <row r="561" spans="1:8" s="135" customFormat="1" x14ac:dyDescent="0.2">
      <c r="A561" s="94" t="s">
        <v>153</v>
      </c>
      <c r="B561" s="66" t="s">
        <v>437</v>
      </c>
      <c r="C561" s="66" t="s">
        <v>431</v>
      </c>
      <c r="D561" s="66" t="s">
        <v>123</v>
      </c>
      <c r="E561" s="80"/>
      <c r="F561" s="67">
        <f>F562</f>
        <v>4035</v>
      </c>
      <c r="G561" s="67">
        <f>G562</f>
        <v>4035</v>
      </c>
      <c r="H561" s="67">
        <f>H562</f>
        <v>4035</v>
      </c>
    </row>
    <row r="562" spans="1:8" s="135" customFormat="1" x14ac:dyDescent="0.2">
      <c r="A562" s="96" t="s">
        <v>432</v>
      </c>
      <c r="B562" s="92" t="s">
        <v>437</v>
      </c>
      <c r="C562" s="92" t="s">
        <v>431</v>
      </c>
      <c r="D562" s="92" t="s">
        <v>719</v>
      </c>
      <c r="E562" s="92"/>
      <c r="F562" s="97">
        <f>F563+F565+F567</f>
        <v>4035</v>
      </c>
      <c r="G562" s="97">
        <f>G563+G565+G567</f>
        <v>4035</v>
      </c>
      <c r="H562" s="97">
        <f>H563+H565+H567</f>
        <v>4035</v>
      </c>
    </row>
    <row r="563" spans="1:8" s="135" customFormat="1" ht="24" x14ac:dyDescent="0.2">
      <c r="A563" s="74" t="s">
        <v>72</v>
      </c>
      <c r="B563" s="75" t="s">
        <v>437</v>
      </c>
      <c r="C563" s="75" t="s">
        <v>431</v>
      </c>
      <c r="D563" s="75" t="s">
        <v>719</v>
      </c>
      <c r="E563" s="75" t="s">
        <v>73</v>
      </c>
      <c r="F563" s="76">
        <f>F564</f>
        <v>3930</v>
      </c>
      <c r="G563" s="76">
        <f>G564</f>
        <v>3930</v>
      </c>
      <c r="H563" s="76">
        <f>H564</f>
        <v>3930</v>
      </c>
    </row>
    <row r="564" spans="1:8" s="135" customFormat="1" x14ac:dyDescent="0.2">
      <c r="A564" s="74" t="s">
        <v>433</v>
      </c>
      <c r="B564" s="75" t="s">
        <v>437</v>
      </c>
      <c r="C564" s="75" t="s">
        <v>431</v>
      </c>
      <c r="D564" s="75" t="s">
        <v>719</v>
      </c>
      <c r="E564" s="75" t="s">
        <v>434</v>
      </c>
      <c r="F564" s="76">
        <v>3930</v>
      </c>
      <c r="G564" s="76">
        <v>3930</v>
      </c>
      <c r="H564" s="76">
        <v>3930</v>
      </c>
    </row>
    <row r="565" spans="1:8" s="135" customFormat="1" x14ac:dyDescent="0.2">
      <c r="A565" s="74" t="s">
        <v>495</v>
      </c>
      <c r="B565" s="75" t="s">
        <v>437</v>
      </c>
      <c r="C565" s="75" t="s">
        <v>431</v>
      </c>
      <c r="D565" s="75" t="s">
        <v>719</v>
      </c>
      <c r="E565" s="75" t="s">
        <v>77</v>
      </c>
      <c r="F565" s="76">
        <f>F566</f>
        <v>100</v>
      </c>
      <c r="G565" s="76">
        <f>G566</f>
        <v>100</v>
      </c>
      <c r="H565" s="76">
        <f>H566</f>
        <v>100</v>
      </c>
    </row>
    <row r="566" spans="1:8" s="135" customFormat="1" x14ac:dyDescent="0.2">
      <c r="A566" s="74" t="s">
        <v>78</v>
      </c>
      <c r="B566" s="75" t="s">
        <v>437</v>
      </c>
      <c r="C566" s="75" t="s">
        <v>431</v>
      </c>
      <c r="D566" s="75" t="s">
        <v>719</v>
      </c>
      <c r="E566" s="75" t="s">
        <v>79</v>
      </c>
      <c r="F566" s="76">
        <v>100</v>
      </c>
      <c r="G566" s="76">
        <v>100</v>
      </c>
      <c r="H566" s="76">
        <v>100</v>
      </c>
    </row>
    <row r="567" spans="1:8" s="135" customFormat="1" x14ac:dyDescent="0.2">
      <c r="A567" s="74" t="s">
        <v>80</v>
      </c>
      <c r="B567" s="75" t="s">
        <v>437</v>
      </c>
      <c r="C567" s="75" t="s">
        <v>431</v>
      </c>
      <c r="D567" s="75" t="s">
        <v>719</v>
      </c>
      <c r="E567" s="75" t="s">
        <v>81</v>
      </c>
      <c r="F567" s="124">
        <f>F568</f>
        <v>5</v>
      </c>
      <c r="G567" s="124">
        <f>G568</f>
        <v>5</v>
      </c>
      <c r="H567" s="124">
        <f>H568</f>
        <v>5</v>
      </c>
    </row>
    <row r="568" spans="1:8" s="135" customFormat="1" x14ac:dyDescent="0.2">
      <c r="A568" s="74" t="s">
        <v>453</v>
      </c>
      <c r="B568" s="75" t="s">
        <v>437</v>
      </c>
      <c r="C568" s="75" t="s">
        <v>431</v>
      </c>
      <c r="D568" s="75" t="s">
        <v>719</v>
      </c>
      <c r="E568" s="75" t="s">
        <v>82</v>
      </c>
      <c r="F568" s="124">
        <v>5</v>
      </c>
      <c r="G568" s="124">
        <v>5</v>
      </c>
      <c r="H568" s="124">
        <v>5</v>
      </c>
    </row>
    <row r="569" spans="1:8" s="135" customFormat="1" ht="24" x14ac:dyDescent="0.2">
      <c r="A569" s="83" t="s">
        <v>261</v>
      </c>
      <c r="B569" s="80" t="s">
        <v>437</v>
      </c>
      <c r="C569" s="80" t="s">
        <v>431</v>
      </c>
      <c r="D569" s="80" t="s">
        <v>720</v>
      </c>
      <c r="E569" s="80"/>
      <c r="F569" s="81">
        <f>F570+F572</f>
        <v>1135</v>
      </c>
      <c r="G569" s="81">
        <f>G570+G572</f>
        <v>1135</v>
      </c>
      <c r="H569" s="81">
        <f>H570+H572</f>
        <v>1135</v>
      </c>
    </row>
    <row r="570" spans="1:8" s="135" customFormat="1" ht="24" x14ac:dyDescent="0.2">
      <c r="A570" s="74" t="s">
        <v>72</v>
      </c>
      <c r="B570" s="75" t="s">
        <v>437</v>
      </c>
      <c r="C570" s="75" t="s">
        <v>431</v>
      </c>
      <c r="D570" s="75" t="s">
        <v>720</v>
      </c>
      <c r="E570" s="75" t="s">
        <v>73</v>
      </c>
      <c r="F570" s="88">
        <f>F571</f>
        <v>135</v>
      </c>
      <c r="G570" s="88">
        <f>G571</f>
        <v>135</v>
      </c>
      <c r="H570" s="88">
        <f>H571</f>
        <v>135</v>
      </c>
    </row>
    <row r="571" spans="1:8" s="135" customFormat="1" x14ac:dyDescent="0.2">
      <c r="A571" s="74" t="s">
        <v>433</v>
      </c>
      <c r="B571" s="75" t="s">
        <v>437</v>
      </c>
      <c r="C571" s="75" t="s">
        <v>431</v>
      </c>
      <c r="D571" s="75" t="s">
        <v>720</v>
      </c>
      <c r="E571" s="75" t="s">
        <v>434</v>
      </c>
      <c r="F571" s="88">
        <v>135</v>
      </c>
      <c r="G571" s="88">
        <v>135</v>
      </c>
      <c r="H571" s="88">
        <v>135</v>
      </c>
    </row>
    <row r="572" spans="1:8" s="135" customFormat="1" x14ac:dyDescent="0.2">
      <c r="A572" s="74" t="s">
        <v>495</v>
      </c>
      <c r="B572" s="75" t="s">
        <v>437</v>
      </c>
      <c r="C572" s="75" t="s">
        <v>431</v>
      </c>
      <c r="D572" s="75" t="s">
        <v>720</v>
      </c>
      <c r="E572" s="75" t="s">
        <v>77</v>
      </c>
      <c r="F572" s="76">
        <f>F573</f>
        <v>1000</v>
      </c>
      <c r="G572" s="76">
        <f>G573</f>
        <v>1000</v>
      </c>
      <c r="H572" s="76">
        <f>H573</f>
        <v>1000</v>
      </c>
    </row>
    <row r="573" spans="1:8" s="135" customFormat="1" x14ac:dyDescent="0.2">
      <c r="A573" s="74" t="s">
        <v>78</v>
      </c>
      <c r="B573" s="75" t="s">
        <v>437</v>
      </c>
      <c r="C573" s="75" t="s">
        <v>431</v>
      </c>
      <c r="D573" s="75" t="s">
        <v>720</v>
      </c>
      <c r="E573" s="75" t="s">
        <v>79</v>
      </c>
      <c r="F573" s="76">
        <v>1000</v>
      </c>
      <c r="G573" s="76">
        <v>1000</v>
      </c>
      <c r="H573" s="76">
        <v>1000</v>
      </c>
    </row>
    <row r="574" spans="1:8" s="135" customFormat="1" ht="36" x14ac:dyDescent="0.2">
      <c r="A574" s="83" t="s">
        <v>404</v>
      </c>
      <c r="B574" s="80" t="s">
        <v>437</v>
      </c>
      <c r="C574" s="80" t="s">
        <v>431</v>
      </c>
      <c r="D574" s="80" t="s">
        <v>721</v>
      </c>
      <c r="E574" s="80"/>
      <c r="F574" s="81">
        <f>F575+F577+F579</f>
        <v>350</v>
      </c>
      <c r="G574" s="81">
        <f>G575+G577+G579</f>
        <v>350</v>
      </c>
      <c r="H574" s="81">
        <f>H575+H577+H579</f>
        <v>350</v>
      </c>
    </row>
    <row r="575" spans="1:8" s="135" customFormat="1" ht="24" x14ac:dyDescent="0.2">
      <c r="A575" s="74" t="s">
        <v>72</v>
      </c>
      <c r="B575" s="75" t="s">
        <v>437</v>
      </c>
      <c r="C575" s="75" t="s">
        <v>431</v>
      </c>
      <c r="D575" s="75" t="s">
        <v>721</v>
      </c>
      <c r="E575" s="75" t="s">
        <v>73</v>
      </c>
      <c r="F575" s="88">
        <f>F576</f>
        <v>50</v>
      </c>
      <c r="G575" s="88">
        <f>G576</f>
        <v>50</v>
      </c>
      <c r="H575" s="88">
        <f>H576</f>
        <v>50</v>
      </c>
    </row>
    <row r="576" spans="1:8" s="135" customFormat="1" x14ac:dyDescent="0.2">
      <c r="A576" s="74" t="s">
        <v>433</v>
      </c>
      <c r="B576" s="75" t="s">
        <v>437</v>
      </c>
      <c r="C576" s="75" t="s">
        <v>431</v>
      </c>
      <c r="D576" s="75" t="s">
        <v>721</v>
      </c>
      <c r="E576" s="75" t="s">
        <v>434</v>
      </c>
      <c r="F576" s="88">
        <v>50</v>
      </c>
      <c r="G576" s="88">
        <v>50</v>
      </c>
      <c r="H576" s="88">
        <v>50</v>
      </c>
    </row>
    <row r="577" spans="1:8" s="135" customFormat="1" x14ac:dyDescent="0.2">
      <c r="A577" s="74" t="s">
        <v>495</v>
      </c>
      <c r="B577" s="75" t="s">
        <v>437</v>
      </c>
      <c r="C577" s="75" t="s">
        <v>431</v>
      </c>
      <c r="D577" s="75" t="s">
        <v>721</v>
      </c>
      <c r="E577" s="75" t="s">
        <v>77</v>
      </c>
      <c r="F577" s="76">
        <f>F578</f>
        <v>150</v>
      </c>
      <c r="G577" s="76">
        <f>G578</f>
        <v>150</v>
      </c>
      <c r="H577" s="76">
        <f>H578</f>
        <v>150</v>
      </c>
    </row>
    <row r="578" spans="1:8" s="135" customFormat="1" x14ac:dyDescent="0.2">
      <c r="A578" s="74" t="s">
        <v>78</v>
      </c>
      <c r="B578" s="75" t="s">
        <v>437</v>
      </c>
      <c r="C578" s="75" t="s">
        <v>431</v>
      </c>
      <c r="D578" s="75" t="s">
        <v>721</v>
      </c>
      <c r="E578" s="75" t="s">
        <v>79</v>
      </c>
      <c r="F578" s="76">
        <v>150</v>
      </c>
      <c r="G578" s="76">
        <v>150</v>
      </c>
      <c r="H578" s="76">
        <v>150</v>
      </c>
    </row>
    <row r="579" spans="1:8" s="135" customFormat="1" x14ac:dyDescent="0.2">
      <c r="A579" s="74" t="s">
        <v>88</v>
      </c>
      <c r="B579" s="75" t="s">
        <v>437</v>
      </c>
      <c r="C579" s="75" t="s">
        <v>431</v>
      </c>
      <c r="D579" s="75" t="s">
        <v>721</v>
      </c>
      <c r="E579" s="75" t="s">
        <v>87</v>
      </c>
      <c r="F579" s="76">
        <f>F580</f>
        <v>150</v>
      </c>
      <c r="G579" s="76">
        <f>G580</f>
        <v>150</v>
      </c>
      <c r="H579" s="76">
        <f>H580</f>
        <v>150</v>
      </c>
    </row>
    <row r="580" spans="1:8" s="135" customFormat="1" x14ac:dyDescent="0.2">
      <c r="A580" s="74" t="s">
        <v>513</v>
      </c>
      <c r="B580" s="75" t="s">
        <v>437</v>
      </c>
      <c r="C580" s="75" t="s">
        <v>431</v>
      </c>
      <c r="D580" s="75" t="s">
        <v>721</v>
      </c>
      <c r="E580" s="75" t="s">
        <v>509</v>
      </c>
      <c r="F580" s="76">
        <v>150</v>
      </c>
      <c r="G580" s="76">
        <v>150</v>
      </c>
      <c r="H580" s="76">
        <v>150</v>
      </c>
    </row>
    <row r="581" spans="1:8" s="135" customFormat="1" ht="24" x14ac:dyDescent="0.2">
      <c r="A581" s="94" t="s">
        <v>512</v>
      </c>
      <c r="B581" s="66" t="s">
        <v>437</v>
      </c>
      <c r="C581" s="66" t="s">
        <v>431</v>
      </c>
      <c r="D581" s="66" t="s">
        <v>152</v>
      </c>
      <c r="E581" s="66"/>
      <c r="F581" s="67">
        <f t="shared" ref="F581:H582" si="200">F582</f>
        <v>10902</v>
      </c>
      <c r="G581" s="67">
        <f t="shared" si="200"/>
        <v>10902</v>
      </c>
      <c r="H581" s="67">
        <f t="shared" si="200"/>
        <v>10902</v>
      </c>
    </row>
    <row r="582" spans="1:8" s="135" customFormat="1" x14ac:dyDescent="0.2">
      <c r="A582" s="125" t="s">
        <v>156</v>
      </c>
      <c r="B582" s="66" t="s">
        <v>437</v>
      </c>
      <c r="C582" s="66" t="s">
        <v>431</v>
      </c>
      <c r="D582" s="66" t="s">
        <v>152</v>
      </c>
      <c r="E582" s="66"/>
      <c r="F582" s="67">
        <f t="shared" si="200"/>
        <v>10902</v>
      </c>
      <c r="G582" s="67">
        <f t="shared" si="200"/>
        <v>10902</v>
      </c>
      <c r="H582" s="67">
        <f t="shared" si="200"/>
        <v>10902</v>
      </c>
    </row>
    <row r="583" spans="1:8" s="135" customFormat="1" ht="24" x14ac:dyDescent="0.2">
      <c r="A583" s="79" t="s">
        <v>368</v>
      </c>
      <c r="B583" s="80" t="s">
        <v>437</v>
      </c>
      <c r="C583" s="80" t="s">
        <v>431</v>
      </c>
      <c r="D583" s="80" t="s">
        <v>152</v>
      </c>
      <c r="E583" s="80"/>
      <c r="F583" s="81">
        <f>F584+F587</f>
        <v>10902</v>
      </c>
      <c r="G583" s="81">
        <f>G584+G587</f>
        <v>10902</v>
      </c>
      <c r="H583" s="81">
        <f>H584+H587</f>
        <v>10902</v>
      </c>
    </row>
    <row r="584" spans="1:8" s="135" customFormat="1" x14ac:dyDescent="0.2">
      <c r="A584" s="82" t="s">
        <v>351</v>
      </c>
      <c r="B584" s="66" t="s">
        <v>437</v>
      </c>
      <c r="C584" s="66" t="s">
        <v>431</v>
      </c>
      <c r="D584" s="66" t="s">
        <v>265</v>
      </c>
      <c r="E584" s="66"/>
      <c r="F584" s="67">
        <f t="shared" ref="F584:H585" si="201">F585</f>
        <v>10400</v>
      </c>
      <c r="G584" s="67">
        <f t="shared" si="201"/>
        <v>10400</v>
      </c>
      <c r="H584" s="67">
        <f t="shared" si="201"/>
        <v>10400</v>
      </c>
    </row>
    <row r="585" spans="1:8" s="136" customFormat="1" ht="24" x14ac:dyDescent="0.2">
      <c r="A585" s="74" t="s">
        <v>72</v>
      </c>
      <c r="B585" s="75" t="s">
        <v>437</v>
      </c>
      <c r="C585" s="75" t="s">
        <v>431</v>
      </c>
      <c r="D585" s="75" t="s">
        <v>265</v>
      </c>
      <c r="E585" s="75" t="s">
        <v>73</v>
      </c>
      <c r="F585" s="76">
        <f t="shared" si="201"/>
        <v>10400</v>
      </c>
      <c r="G585" s="76">
        <f t="shared" si="201"/>
        <v>10400</v>
      </c>
      <c r="H585" s="76">
        <f t="shared" si="201"/>
        <v>10400</v>
      </c>
    </row>
    <row r="586" spans="1:8" s="136" customFormat="1" x14ac:dyDescent="0.2">
      <c r="A586" s="74" t="s">
        <v>74</v>
      </c>
      <c r="B586" s="75" t="s">
        <v>437</v>
      </c>
      <c r="C586" s="75" t="s">
        <v>431</v>
      </c>
      <c r="D586" s="75" t="s">
        <v>265</v>
      </c>
      <c r="E586" s="75" t="s">
        <v>75</v>
      </c>
      <c r="F586" s="76">
        <f>7955+45+2400</f>
        <v>10400</v>
      </c>
      <c r="G586" s="76">
        <f>7955+45+2400</f>
        <v>10400</v>
      </c>
      <c r="H586" s="76">
        <f>7955+45+2400</f>
        <v>10400</v>
      </c>
    </row>
    <row r="587" spans="1:8" s="136" customFormat="1" x14ac:dyDescent="0.2">
      <c r="A587" s="65" t="s">
        <v>76</v>
      </c>
      <c r="B587" s="66" t="s">
        <v>437</v>
      </c>
      <c r="C587" s="66" t="s">
        <v>431</v>
      </c>
      <c r="D587" s="66" t="s">
        <v>266</v>
      </c>
      <c r="E587" s="66"/>
      <c r="F587" s="67">
        <f>F588+F590</f>
        <v>502</v>
      </c>
      <c r="G587" s="67">
        <f>G588+G590</f>
        <v>502</v>
      </c>
      <c r="H587" s="67">
        <f>H588+H590</f>
        <v>502</v>
      </c>
    </row>
    <row r="588" spans="1:8" s="136" customFormat="1" x14ac:dyDescent="0.2">
      <c r="A588" s="74" t="s">
        <v>495</v>
      </c>
      <c r="B588" s="75" t="s">
        <v>437</v>
      </c>
      <c r="C588" s="75" t="s">
        <v>431</v>
      </c>
      <c r="D588" s="75" t="s">
        <v>266</v>
      </c>
      <c r="E588" s="75" t="s">
        <v>77</v>
      </c>
      <c r="F588" s="76">
        <f>F589</f>
        <v>487</v>
      </c>
      <c r="G588" s="76">
        <f>G589</f>
        <v>487</v>
      </c>
      <c r="H588" s="76">
        <f>H589</f>
        <v>487</v>
      </c>
    </row>
    <row r="589" spans="1:8" s="136" customFormat="1" x14ac:dyDescent="0.2">
      <c r="A589" s="74" t="s">
        <v>78</v>
      </c>
      <c r="B589" s="75" t="s">
        <v>437</v>
      </c>
      <c r="C589" s="75" t="s">
        <v>431</v>
      </c>
      <c r="D589" s="75" t="s">
        <v>266</v>
      </c>
      <c r="E589" s="75" t="s">
        <v>79</v>
      </c>
      <c r="F589" s="76">
        <v>487</v>
      </c>
      <c r="G589" s="76">
        <v>487</v>
      </c>
      <c r="H589" s="76">
        <v>487</v>
      </c>
    </row>
    <row r="590" spans="1:8" s="136" customFormat="1" x14ac:dyDescent="0.2">
      <c r="A590" s="74" t="s">
        <v>80</v>
      </c>
      <c r="B590" s="75" t="s">
        <v>437</v>
      </c>
      <c r="C590" s="75" t="s">
        <v>431</v>
      </c>
      <c r="D590" s="75" t="s">
        <v>266</v>
      </c>
      <c r="E590" s="75" t="s">
        <v>81</v>
      </c>
      <c r="F590" s="76">
        <f>F591</f>
        <v>15</v>
      </c>
      <c r="G590" s="76">
        <f>G591</f>
        <v>15</v>
      </c>
      <c r="H590" s="76">
        <f>H591</f>
        <v>15</v>
      </c>
    </row>
    <row r="591" spans="1:8" s="136" customFormat="1" x14ac:dyDescent="0.2">
      <c r="A591" s="74" t="s">
        <v>453</v>
      </c>
      <c r="B591" s="75" t="s">
        <v>437</v>
      </c>
      <c r="C591" s="75" t="s">
        <v>431</v>
      </c>
      <c r="D591" s="75" t="s">
        <v>266</v>
      </c>
      <c r="E591" s="75" t="s">
        <v>82</v>
      </c>
      <c r="F591" s="76">
        <v>15</v>
      </c>
      <c r="G591" s="76">
        <v>15</v>
      </c>
      <c r="H591" s="76">
        <v>15</v>
      </c>
    </row>
    <row r="592" spans="1:8" s="136" customFormat="1" ht="27" x14ac:dyDescent="0.2">
      <c r="A592" s="78" t="s">
        <v>749</v>
      </c>
      <c r="B592" s="69" t="s">
        <v>437</v>
      </c>
      <c r="C592" s="69" t="s">
        <v>431</v>
      </c>
      <c r="D592" s="69" t="s">
        <v>246</v>
      </c>
      <c r="E592" s="69"/>
      <c r="F592" s="70">
        <f>F593+F596+F599+F602</f>
        <v>60000</v>
      </c>
      <c r="G592" s="70">
        <f t="shared" ref="G592:H592" si="202">G593+G596+G599+G602</f>
        <v>60000</v>
      </c>
      <c r="H592" s="70">
        <f t="shared" si="202"/>
        <v>78000</v>
      </c>
    </row>
    <row r="593" spans="1:8" s="136" customFormat="1" x14ac:dyDescent="0.2">
      <c r="A593" s="94" t="s">
        <v>154</v>
      </c>
      <c r="B593" s="66" t="s">
        <v>437</v>
      </c>
      <c r="C593" s="66" t="s">
        <v>431</v>
      </c>
      <c r="D593" s="115" t="s">
        <v>668</v>
      </c>
      <c r="E593" s="66"/>
      <c r="F593" s="67">
        <f t="shared" ref="F593:H594" si="203">F594</f>
        <v>25000</v>
      </c>
      <c r="G593" s="67">
        <f t="shared" si="203"/>
        <v>37000</v>
      </c>
      <c r="H593" s="67">
        <f t="shared" si="203"/>
        <v>35000</v>
      </c>
    </row>
    <row r="594" spans="1:8" s="136" customFormat="1" x14ac:dyDescent="0.2">
      <c r="A594" s="74" t="s">
        <v>495</v>
      </c>
      <c r="B594" s="75" t="s">
        <v>437</v>
      </c>
      <c r="C594" s="75" t="s">
        <v>431</v>
      </c>
      <c r="D594" s="116" t="s">
        <v>668</v>
      </c>
      <c r="E594" s="75" t="s">
        <v>77</v>
      </c>
      <c r="F594" s="76">
        <f t="shared" si="203"/>
        <v>25000</v>
      </c>
      <c r="G594" s="76">
        <f t="shared" si="203"/>
        <v>37000</v>
      </c>
      <c r="H594" s="76">
        <f t="shared" si="203"/>
        <v>35000</v>
      </c>
    </row>
    <row r="595" spans="1:8" s="136" customFormat="1" x14ac:dyDescent="0.2">
      <c r="A595" s="74" t="s">
        <v>78</v>
      </c>
      <c r="B595" s="75" t="s">
        <v>437</v>
      </c>
      <c r="C595" s="75" t="s">
        <v>431</v>
      </c>
      <c r="D595" s="116" t="s">
        <v>668</v>
      </c>
      <c r="E595" s="75" t="s">
        <v>79</v>
      </c>
      <c r="F595" s="76">
        <v>25000</v>
      </c>
      <c r="G595" s="76">
        <f>40000-3000</f>
        <v>37000</v>
      </c>
      <c r="H595" s="76">
        <f>40000-5000</f>
        <v>35000</v>
      </c>
    </row>
    <row r="596" spans="1:8" s="136" customFormat="1" x14ac:dyDescent="0.2">
      <c r="A596" s="65" t="s">
        <v>539</v>
      </c>
      <c r="B596" s="66" t="s">
        <v>437</v>
      </c>
      <c r="C596" s="66" t="s">
        <v>431</v>
      </c>
      <c r="D596" s="115" t="s">
        <v>669</v>
      </c>
      <c r="E596" s="66"/>
      <c r="F596" s="87">
        <f>F597</f>
        <v>0</v>
      </c>
      <c r="G596" s="67">
        <f t="shared" ref="G596:H597" si="204">G597</f>
        <v>20000</v>
      </c>
      <c r="H596" s="67">
        <f t="shared" si="204"/>
        <v>40000</v>
      </c>
    </row>
    <row r="597" spans="1:8" s="136" customFormat="1" x14ac:dyDescent="0.2">
      <c r="A597" s="74" t="s">
        <v>202</v>
      </c>
      <c r="B597" s="75" t="s">
        <v>437</v>
      </c>
      <c r="C597" s="75" t="s">
        <v>431</v>
      </c>
      <c r="D597" s="116" t="s">
        <v>669</v>
      </c>
      <c r="E597" s="75" t="s">
        <v>382</v>
      </c>
      <c r="F597" s="88">
        <f>F598</f>
        <v>0</v>
      </c>
      <c r="G597" s="76">
        <f t="shared" si="204"/>
        <v>20000</v>
      </c>
      <c r="H597" s="76">
        <f t="shared" si="204"/>
        <v>40000</v>
      </c>
    </row>
    <row r="598" spans="1:8" s="136" customFormat="1" x14ac:dyDescent="0.2">
      <c r="A598" s="74" t="s">
        <v>383</v>
      </c>
      <c r="B598" s="75" t="s">
        <v>437</v>
      </c>
      <c r="C598" s="75" t="s">
        <v>431</v>
      </c>
      <c r="D598" s="116" t="s">
        <v>669</v>
      </c>
      <c r="E598" s="75" t="s">
        <v>384</v>
      </c>
      <c r="F598" s="88">
        <v>0</v>
      </c>
      <c r="G598" s="76">
        <v>20000</v>
      </c>
      <c r="H598" s="76">
        <f>50000-10000</f>
        <v>40000</v>
      </c>
    </row>
    <row r="599" spans="1:8" s="136" customFormat="1" x14ac:dyDescent="0.2">
      <c r="A599" s="65" t="s">
        <v>670</v>
      </c>
      <c r="B599" s="66" t="s">
        <v>437</v>
      </c>
      <c r="C599" s="66" t="s">
        <v>431</v>
      </c>
      <c r="D599" s="115" t="s">
        <v>671</v>
      </c>
      <c r="E599" s="66"/>
      <c r="F599" s="67">
        <f>F600</f>
        <v>32000</v>
      </c>
      <c r="G599" s="87">
        <f t="shared" ref="G599:H600" si="205">G600</f>
        <v>0</v>
      </c>
      <c r="H599" s="87">
        <f t="shared" si="205"/>
        <v>0</v>
      </c>
    </row>
    <row r="600" spans="1:8" s="136" customFormat="1" x14ac:dyDescent="0.2">
      <c r="A600" s="74" t="s">
        <v>495</v>
      </c>
      <c r="B600" s="75" t="s">
        <v>437</v>
      </c>
      <c r="C600" s="75" t="s">
        <v>431</v>
      </c>
      <c r="D600" s="75" t="s">
        <v>671</v>
      </c>
      <c r="E600" s="75" t="s">
        <v>77</v>
      </c>
      <c r="F600" s="76">
        <f>F601</f>
        <v>32000</v>
      </c>
      <c r="G600" s="88">
        <f t="shared" si="205"/>
        <v>0</v>
      </c>
      <c r="H600" s="88">
        <f t="shared" si="205"/>
        <v>0</v>
      </c>
    </row>
    <row r="601" spans="1:8" s="136" customFormat="1" x14ac:dyDescent="0.2">
      <c r="A601" s="74" t="s">
        <v>78</v>
      </c>
      <c r="B601" s="75" t="s">
        <v>437</v>
      </c>
      <c r="C601" s="75" t="s">
        <v>431</v>
      </c>
      <c r="D601" s="75" t="s">
        <v>671</v>
      </c>
      <c r="E601" s="75" t="s">
        <v>79</v>
      </c>
      <c r="F601" s="76">
        <v>32000</v>
      </c>
      <c r="G601" s="88">
        <v>0</v>
      </c>
      <c r="H601" s="88">
        <v>0</v>
      </c>
    </row>
    <row r="602" spans="1:8" s="136" customFormat="1" x14ac:dyDescent="0.2">
      <c r="A602" s="94" t="s">
        <v>121</v>
      </c>
      <c r="B602" s="66" t="s">
        <v>437</v>
      </c>
      <c r="C602" s="66" t="s">
        <v>431</v>
      </c>
      <c r="D602" s="66" t="s">
        <v>655</v>
      </c>
      <c r="E602" s="66"/>
      <c r="F602" s="87">
        <f>F603+F605</f>
        <v>3000</v>
      </c>
      <c r="G602" s="87">
        <f t="shared" ref="G602:H602" si="206">G603+G605</f>
        <v>3000</v>
      </c>
      <c r="H602" s="87">
        <f t="shared" si="206"/>
        <v>3000</v>
      </c>
    </row>
    <row r="603" spans="1:8" s="136" customFormat="1" x14ac:dyDescent="0.2">
      <c r="A603" s="74" t="s">
        <v>495</v>
      </c>
      <c r="B603" s="75" t="s">
        <v>437</v>
      </c>
      <c r="C603" s="75" t="s">
        <v>431</v>
      </c>
      <c r="D603" s="75" t="s">
        <v>655</v>
      </c>
      <c r="E603" s="75" t="s">
        <v>77</v>
      </c>
      <c r="F603" s="88">
        <f>F604</f>
        <v>700</v>
      </c>
      <c r="G603" s="88">
        <f t="shared" ref="G603:H603" si="207">G604</f>
        <v>1000</v>
      </c>
      <c r="H603" s="88">
        <f t="shared" si="207"/>
        <v>1000</v>
      </c>
    </row>
    <row r="604" spans="1:8" s="136" customFormat="1" x14ac:dyDescent="0.2">
      <c r="A604" s="74" t="s">
        <v>78</v>
      </c>
      <c r="B604" s="75" t="s">
        <v>437</v>
      </c>
      <c r="C604" s="75" t="s">
        <v>431</v>
      </c>
      <c r="D604" s="75" t="s">
        <v>655</v>
      </c>
      <c r="E604" s="75" t="s">
        <v>79</v>
      </c>
      <c r="F604" s="88">
        <v>700</v>
      </c>
      <c r="G604" s="88">
        <v>1000</v>
      </c>
      <c r="H604" s="88">
        <v>1000</v>
      </c>
    </row>
    <row r="605" spans="1:8" s="136" customFormat="1" x14ac:dyDescent="0.2">
      <c r="A605" s="74" t="s">
        <v>202</v>
      </c>
      <c r="B605" s="75" t="s">
        <v>437</v>
      </c>
      <c r="C605" s="75" t="s">
        <v>431</v>
      </c>
      <c r="D605" s="75" t="s">
        <v>655</v>
      </c>
      <c r="E605" s="75" t="s">
        <v>382</v>
      </c>
      <c r="F605" s="88">
        <f>F606</f>
        <v>2300</v>
      </c>
      <c r="G605" s="88">
        <f t="shared" ref="G605:H605" si="208">G606</f>
        <v>2000</v>
      </c>
      <c r="H605" s="88">
        <f t="shared" si="208"/>
        <v>2000</v>
      </c>
    </row>
    <row r="606" spans="1:8" s="136" customFormat="1" x14ac:dyDescent="0.2">
      <c r="A606" s="74" t="s">
        <v>383</v>
      </c>
      <c r="B606" s="75" t="s">
        <v>437</v>
      </c>
      <c r="C606" s="75" t="s">
        <v>431</v>
      </c>
      <c r="D606" s="75" t="s">
        <v>655</v>
      </c>
      <c r="E606" s="75" t="s">
        <v>384</v>
      </c>
      <c r="F606" s="88">
        <v>2300</v>
      </c>
      <c r="G606" s="88">
        <v>2000</v>
      </c>
      <c r="H606" s="88">
        <v>2000</v>
      </c>
    </row>
    <row r="607" spans="1:8" s="136" customFormat="1" x14ac:dyDescent="0.2">
      <c r="A607" s="65" t="s">
        <v>622</v>
      </c>
      <c r="B607" s="66" t="s">
        <v>435</v>
      </c>
      <c r="C607" s="66" t="s">
        <v>70</v>
      </c>
      <c r="D607" s="66"/>
      <c r="E607" s="66"/>
      <c r="F607" s="67">
        <f>F608+F622</f>
        <v>115832.367</v>
      </c>
      <c r="G607" s="67">
        <f t="shared" ref="G607:H607" si="209">G608+G622</f>
        <v>170331</v>
      </c>
      <c r="H607" s="67">
        <f t="shared" si="209"/>
        <v>91450.1</v>
      </c>
    </row>
    <row r="608" spans="1:8" s="136" customFormat="1" x14ac:dyDescent="0.2">
      <c r="A608" s="65" t="s">
        <v>346</v>
      </c>
      <c r="B608" s="66" t="s">
        <v>435</v>
      </c>
      <c r="C608" s="66" t="s">
        <v>69</v>
      </c>
      <c r="D608" s="66"/>
      <c r="E608" s="66"/>
      <c r="F608" s="67">
        <f>F609</f>
        <v>90005.2</v>
      </c>
      <c r="G608" s="67">
        <f t="shared" ref="G608:H609" si="210">G609</f>
        <v>76250.100000000006</v>
      </c>
      <c r="H608" s="67">
        <f t="shared" si="210"/>
        <v>75250.100000000006</v>
      </c>
    </row>
    <row r="609" spans="1:8" s="136" customFormat="1" ht="13.5" x14ac:dyDescent="0.2">
      <c r="A609" s="78" t="s">
        <v>620</v>
      </c>
      <c r="B609" s="69" t="s">
        <v>435</v>
      </c>
      <c r="C609" s="69" t="s">
        <v>69</v>
      </c>
      <c r="D609" s="69" t="s">
        <v>230</v>
      </c>
      <c r="E609" s="69"/>
      <c r="F609" s="70">
        <f>F610</f>
        <v>90005.2</v>
      </c>
      <c r="G609" s="70">
        <f t="shared" si="210"/>
        <v>76250.100000000006</v>
      </c>
      <c r="H609" s="70">
        <f t="shared" si="210"/>
        <v>75250.100000000006</v>
      </c>
    </row>
    <row r="610" spans="1:8" s="136" customFormat="1" x14ac:dyDescent="0.2">
      <c r="A610" s="65" t="s">
        <v>324</v>
      </c>
      <c r="B610" s="66" t="s">
        <v>435</v>
      </c>
      <c r="C610" s="66" t="s">
        <v>69</v>
      </c>
      <c r="D610" s="66" t="s">
        <v>231</v>
      </c>
      <c r="E610" s="66"/>
      <c r="F610" s="67">
        <f>F611+F615+F618</f>
        <v>90005.2</v>
      </c>
      <c r="G610" s="67">
        <f t="shared" ref="G610:H610" si="211">G611+G615+G618</f>
        <v>76250.100000000006</v>
      </c>
      <c r="H610" s="67">
        <f t="shared" si="211"/>
        <v>75250.100000000006</v>
      </c>
    </row>
    <row r="611" spans="1:8" s="136" customFormat="1" ht="24" x14ac:dyDescent="0.2">
      <c r="A611" s="65" t="s">
        <v>267</v>
      </c>
      <c r="B611" s="66" t="s">
        <v>435</v>
      </c>
      <c r="C611" s="66" t="s">
        <v>69</v>
      </c>
      <c r="D611" s="66" t="s">
        <v>239</v>
      </c>
      <c r="E611" s="66"/>
      <c r="F611" s="67">
        <f>F612</f>
        <v>16169</v>
      </c>
      <c r="G611" s="67">
        <f t="shared" ref="G611:H613" si="212">G612</f>
        <v>16169</v>
      </c>
      <c r="H611" s="67">
        <f t="shared" si="212"/>
        <v>16169</v>
      </c>
    </row>
    <row r="612" spans="1:8" s="136" customFormat="1" x14ac:dyDescent="0.2">
      <c r="A612" s="96" t="s">
        <v>380</v>
      </c>
      <c r="B612" s="92" t="s">
        <v>435</v>
      </c>
      <c r="C612" s="92" t="s">
        <v>69</v>
      </c>
      <c r="D612" s="92" t="s">
        <v>641</v>
      </c>
      <c r="E612" s="92"/>
      <c r="F612" s="97">
        <f>F613</f>
        <v>16169</v>
      </c>
      <c r="G612" s="97">
        <f t="shared" si="212"/>
        <v>16169</v>
      </c>
      <c r="H612" s="97">
        <f t="shared" si="212"/>
        <v>16169</v>
      </c>
    </row>
    <row r="613" spans="1:8" s="136" customFormat="1" x14ac:dyDescent="0.2">
      <c r="A613" s="74" t="s">
        <v>94</v>
      </c>
      <c r="B613" s="75" t="s">
        <v>435</v>
      </c>
      <c r="C613" s="75" t="s">
        <v>69</v>
      </c>
      <c r="D613" s="75" t="s">
        <v>641</v>
      </c>
      <c r="E613" s="75" t="s">
        <v>366</v>
      </c>
      <c r="F613" s="76">
        <f>F614</f>
        <v>16169</v>
      </c>
      <c r="G613" s="76">
        <f t="shared" si="212"/>
        <v>16169</v>
      </c>
      <c r="H613" s="76">
        <f t="shared" si="212"/>
        <v>16169</v>
      </c>
    </row>
    <row r="614" spans="1:8" s="136" customFormat="1" x14ac:dyDescent="0.2">
      <c r="A614" s="74" t="s">
        <v>95</v>
      </c>
      <c r="B614" s="75" t="s">
        <v>435</v>
      </c>
      <c r="C614" s="75" t="s">
        <v>69</v>
      </c>
      <c r="D614" s="75" t="s">
        <v>641</v>
      </c>
      <c r="E614" s="75" t="s">
        <v>376</v>
      </c>
      <c r="F614" s="76">
        <f>1935.5+1370+1565+11298.5</f>
        <v>16169</v>
      </c>
      <c r="G614" s="76">
        <f t="shared" ref="G614:H614" si="213">1935.5+1370+1565+11298.5</f>
        <v>16169</v>
      </c>
      <c r="H614" s="76">
        <f t="shared" si="213"/>
        <v>16169</v>
      </c>
    </row>
    <row r="615" spans="1:8" s="136" customFormat="1" ht="24" x14ac:dyDescent="0.2">
      <c r="A615" s="79" t="s">
        <v>28</v>
      </c>
      <c r="B615" s="80" t="s">
        <v>435</v>
      </c>
      <c r="C615" s="80" t="s">
        <v>69</v>
      </c>
      <c r="D615" s="80" t="s">
        <v>240</v>
      </c>
      <c r="E615" s="80"/>
      <c r="F615" s="89">
        <f>F616</f>
        <v>36539</v>
      </c>
      <c r="G615" s="89">
        <f t="shared" ref="G615:H616" si="214">G616</f>
        <v>22000</v>
      </c>
      <c r="H615" s="89">
        <f t="shared" si="214"/>
        <v>21000</v>
      </c>
    </row>
    <row r="616" spans="1:8" s="136" customFormat="1" x14ac:dyDescent="0.2">
      <c r="A616" s="74" t="s">
        <v>94</v>
      </c>
      <c r="B616" s="75" t="s">
        <v>435</v>
      </c>
      <c r="C616" s="75" t="s">
        <v>69</v>
      </c>
      <c r="D616" s="75" t="s">
        <v>240</v>
      </c>
      <c r="E616" s="75" t="s">
        <v>366</v>
      </c>
      <c r="F616" s="88">
        <f>F617</f>
        <v>36539</v>
      </c>
      <c r="G616" s="88">
        <f t="shared" si="214"/>
        <v>22000</v>
      </c>
      <c r="H616" s="88">
        <f t="shared" si="214"/>
        <v>21000</v>
      </c>
    </row>
    <row r="617" spans="1:8" s="136" customFormat="1" x14ac:dyDescent="0.2">
      <c r="A617" s="74" t="s">
        <v>95</v>
      </c>
      <c r="B617" s="75" t="s">
        <v>435</v>
      </c>
      <c r="C617" s="75" t="s">
        <v>69</v>
      </c>
      <c r="D617" s="75" t="s">
        <v>240</v>
      </c>
      <c r="E617" s="75" t="s">
        <v>376</v>
      </c>
      <c r="F617" s="88">
        <v>36539</v>
      </c>
      <c r="G617" s="88">
        <v>22000</v>
      </c>
      <c r="H617" s="88">
        <v>21000</v>
      </c>
    </row>
    <row r="618" spans="1:8" s="136" customFormat="1" x14ac:dyDescent="0.2">
      <c r="A618" s="65" t="s">
        <v>497</v>
      </c>
      <c r="B618" s="66" t="s">
        <v>435</v>
      </c>
      <c r="C618" s="66" t="s">
        <v>69</v>
      </c>
      <c r="D618" s="66" t="s">
        <v>241</v>
      </c>
      <c r="E618" s="66"/>
      <c r="F618" s="67">
        <f>F619</f>
        <v>37297.199999999997</v>
      </c>
      <c r="G618" s="67">
        <f t="shared" ref="G618:H620" si="215">G619</f>
        <v>38081.1</v>
      </c>
      <c r="H618" s="67">
        <f t="shared" si="215"/>
        <v>38081.1</v>
      </c>
    </row>
    <row r="619" spans="1:8" s="136" customFormat="1" x14ac:dyDescent="0.2">
      <c r="A619" s="96" t="s">
        <v>451</v>
      </c>
      <c r="B619" s="92" t="s">
        <v>435</v>
      </c>
      <c r="C619" s="92" t="s">
        <v>69</v>
      </c>
      <c r="D619" s="92" t="s">
        <v>640</v>
      </c>
      <c r="E619" s="80"/>
      <c r="F619" s="97">
        <f>F620</f>
        <v>37297.199999999997</v>
      </c>
      <c r="G619" s="97">
        <f t="shared" si="215"/>
        <v>38081.1</v>
      </c>
      <c r="H619" s="97">
        <f t="shared" si="215"/>
        <v>38081.1</v>
      </c>
    </row>
    <row r="620" spans="1:8" s="136" customFormat="1" x14ac:dyDescent="0.2">
      <c r="A620" s="74" t="s">
        <v>94</v>
      </c>
      <c r="B620" s="75" t="s">
        <v>435</v>
      </c>
      <c r="C620" s="75" t="s">
        <v>69</v>
      </c>
      <c r="D620" s="75" t="s">
        <v>640</v>
      </c>
      <c r="E620" s="75" t="s">
        <v>366</v>
      </c>
      <c r="F620" s="76">
        <f>F621</f>
        <v>37297.199999999997</v>
      </c>
      <c r="G620" s="76">
        <f t="shared" si="215"/>
        <v>38081.1</v>
      </c>
      <c r="H620" s="76">
        <f t="shared" si="215"/>
        <v>38081.1</v>
      </c>
    </row>
    <row r="621" spans="1:8" s="136" customFormat="1" x14ac:dyDescent="0.2">
      <c r="A621" s="74" t="s">
        <v>95</v>
      </c>
      <c r="B621" s="75" t="s">
        <v>435</v>
      </c>
      <c r="C621" s="75" t="s">
        <v>69</v>
      </c>
      <c r="D621" s="75" t="s">
        <v>640</v>
      </c>
      <c r="E621" s="75" t="s">
        <v>376</v>
      </c>
      <c r="F621" s="76">
        <f>38081.1-783.9</f>
        <v>37297.199999999997</v>
      </c>
      <c r="G621" s="76">
        <v>38081.1</v>
      </c>
      <c r="H621" s="76">
        <v>38081.1</v>
      </c>
    </row>
    <row r="622" spans="1:8" s="136" customFormat="1" x14ac:dyDescent="0.2">
      <c r="A622" s="65" t="s">
        <v>415</v>
      </c>
      <c r="B622" s="66" t="s">
        <v>435</v>
      </c>
      <c r="C622" s="66" t="s">
        <v>71</v>
      </c>
      <c r="D622" s="66"/>
      <c r="E622" s="66"/>
      <c r="F622" s="67">
        <f>F623+F630+F667</f>
        <v>25827.167000000001</v>
      </c>
      <c r="G622" s="67">
        <f t="shared" ref="G622:H622" si="216">G623+G630+G667</f>
        <v>94080.9</v>
      </c>
      <c r="H622" s="67">
        <f t="shared" si="216"/>
        <v>16200</v>
      </c>
    </row>
    <row r="623" spans="1:8" s="136" customFormat="1" ht="13.5" x14ac:dyDescent="0.2">
      <c r="A623" s="78" t="s">
        <v>746</v>
      </c>
      <c r="B623" s="69" t="s">
        <v>435</v>
      </c>
      <c r="C623" s="69" t="s">
        <v>71</v>
      </c>
      <c r="D623" s="102" t="s">
        <v>228</v>
      </c>
      <c r="E623" s="69"/>
      <c r="F623" s="70">
        <f>F624+F627</f>
        <v>127.167</v>
      </c>
      <c r="G623" s="70">
        <f t="shared" ref="G623:H623" si="217">G624+G627</f>
        <v>1</v>
      </c>
      <c r="H623" s="114">
        <f t="shared" si="217"/>
        <v>0</v>
      </c>
    </row>
    <row r="624" spans="1:8" s="136" customFormat="1" x14ac:dyDescent="0.2">
      <c r="A624" s="65" t="s">
        <v>519</v>
      </c>
      <c r="B624" s="66" t="s">
        <v>435</v>
      </c>
      <c r="C624" s="66" t="s">
        <v>71</v>
      </c>
      <c r="D624" s="66" t="s">
        <v>520</v>
      </c>
      <c r="E624" s="66"/>
      <c r="F624" s="87">
        <f>F625</f>
        <v>126.667</v>
      </c>
      <c r="G624" s="87">
        <f t="shared" ref="G624:H625" si="218">G625</f>
        <v>0</v>
      </c>
      <c r="H624" s="87">
        <f t="shared" si="218"/>
        <v>0</v>
      </c>
    </row>
    <row r="625" spans="1:8" s="136" customFormat="1" x14ac:dyDescent="0.2">
      <c r="A625" s="74" t="s">
        <v>495</v>
      </c>
      <c r="B625" s="75" t="s">
        <v>435</v>
      </c>
      <c r="C625" s="75" t="s">
        <v>71</v>
      </c>
      <c r="D625" s="75" t="s">
        <v>520</v>
      </c>
      <c r="E625" s="75" t="s">
        <v>77</v>
      </c>
      <c r="F625" s="88">
        <f>F626</f>
        <v>126.667</v>
      </c>
      <c r="G625" s="88">
        <f t="shared" si="218"/>
        <v>0</v>
      </c>
      <c r="H625" s="88">
        <f t="shared" si="218"/>
        <v>0</v>
      </c>
    </row>
    <row r="626" spans="1:8" s="136" customFormat="1" x14ac:dyDescent="0.2">
      <c r="A626" s="74" t="s">
        <v>78</v>
      </c>
      <c r="B626" s="75" t="s">
        <v>435</v>
      </c>
      <c r="C626" s="75" t="s">
        <v>71</v>
      </c>
      <c r="D626" s="75" t="s">
        <v>520</v>
      </c>
      <c r="E626" s="75" t="s">
        <v>79</v>
      </c>
      <c r="F626" s="76">
        <v>126.667</v>
      </c>
      <c r="G626" s="88">
        <v>0</v>
      </c>
      <c r="H626" s="88">
        <v>0</v>
      </c>
    </row>
    <row r="627" spans="1:8" s="136" customFormat="1" x14ac:dyDescent="0.2">
      <c r="A627" s="65" t="s">
        <v>521</v>
      </c>
      <c r="B627" s="66" t="s">
        <v>435</v>
      </c>
      <c r="C627" s="66" t="s">
        <v>71</v>
      </c>
      <c r="D627" s="66" t="s">
        <v>522</v>
      </c>
      <c r="E627" s="66"/>
      <c r="F627" s="67">
        <f>F628</f>
        <v>0.5</v>
      </c>
      <c r="G627" s="67">
        <f t="shared" ref="G627:H628" si="219">G628</f>
        <v>1</v>
      </c>
      <c r="H627" s="87">
        <f t="shared" si="219"/>
        <v>0</v>
      </c>
    </row>
    <row r="628" spans="1:8" s="136" customFormat="1" x14ac:dyDescent="0.2">
      <c r="A628" s="74" t="s">
        <v>495</v>
      </c>
      <c r="B628" s="75" t="s">
        <v>435</v>
      </c>
      <c r="C628" s="75" t="s">
        <v>71</v>
      </c>
      <c r="D628" s="75" t="s">
        <v>522</v>
      </c>
      <c r="E628" s="75" t="s">
        <v>77</v>
      </c>
      <c r="F628" s="76">
        <f>F629</f>
        <v>0.5</v>
      </c>
      <c r="G628" s="76">
        <f t="shared" si="219"/>
        <v>1</v>
      </c>
      <c r="H628" s="88">
        <f t="shared" si="219"/>
        <v>0</v>
      </c>
    </row>
    <row r="629" spans="1:8" s="136" customFormat="1" x14ac:dyDescent="0.2">
      <c r="A629" s="74" t="s">
        <v>78</v>
      </c>
      <c r="B629" s="75" t="s">
        <v>435</v>
      </c>
      <c r="C629" s="75" t="s">
        <v>71</v>
      </c>
      <c r="D629" s="75" t="s">
        <v>522</v>
      </c>
      <c r="E629" s="75" t="s">
        <v>79</v>
      </c>
      <c r="F629" s="76">
        <v>0.5</v>
      </c>
      <c r="G629" s="76">
        <v>1</v>
      </c>
      <c r="H629" s="88">
        <v>0</v>
      </c>
    </row>
    <row r="630" spans="1:8" s="136" customFormat="1" ht="13.5" x14ac:dyDescent="0.2">
      <c r="A630" s="78" t="s">
        <v>620</v>
      </c>
      <c r="B630" s="69" t="s">
        <v>435</v>
      </c>
      <c r="C630" s="69" t="s">
        <v>71</v>
      </c>
      <c r="D630" s="69" t="s">
        <v>230</v>
      </c>
      <c r="E630" s="69"/>
      <c r="F630" s="70">
        <f>F631+F656</f>
        <v>24700</v>
      </c>
      <c r="G630" s="70">
        <f t="shared" ref="G630:H630" si="220">G631+G656</f>
        <v>21200</v>
      </c>
      <c r="H630" s="70">
        <f t="shared" si="220"/>
        <v>16200</v>
      </c>
    </row>
    <row r="631" spans="1:8" s="136" customFormat="1" ht="13.5" x14ac:dyDescent="0.2">
      <c r="A631" s="78" t="s">
        <v>68</v>
      </c>
      <c r="B631" s="69" t="s">
        <v>435</v>
      </c>
      <c r="C631" s="69" t="s">
        <v>71</v>
      </c>
      <c r="D631" s="69" t="s">
        <v>245</v>
      </c>
      <c r="E631" s="69"/>
      <c r="F631" s="70">
        <f>F632+F635+F638+F641+F644+F647+F650+F653</f>
        <v>20600</v>
      </c>
      <c r="G631" s="70">
        <f t="shared" ref="G631:H631" si="221">G632+G635+G638+G641+G644+G647+G650+G653</f>
        <v>17100</v>
      </c>
      <c r="H631" s="70">
        <f t="shared" si="221"/>
        <v>12100</v>
      </c>
    </row>
    <row r="632" spans="1:8" s="136" customFormat="1" x14ac:dyDescent="0.2">
      <c r="A632" s="94" t="s">
        <v>237</v>
      </c>
      <c r="B632" s="66" t="s">
        <v>435</v>
      </c>
      <c r="C632" s="66" t="s">
        <v>71</v>
      </c>
      <c r="D632" s="66" t="s">
        <v>623</v>
      </c>
      <c r="E632" s="80"/>
      <c r="F632" s="67">
        <f t="shared" ref="F632:H633" si="222">F633</f>
        <v>19000</v>
      </c>
      <c r="G632" s="67">
        <f t="shared" si="222"/>
        <v>10000</v>
      </c>
      <c r="H632" s="67">
        <f t="shared" si="222"/>
        <v>10500</v>
      </c>
    </row>
    <row r="633" spans="1:8" s="136" customFormat="1" x14ac:dyDescent="0.2">
      <c r="A633" s="74" t="s">
        <v>495</v>
      </c>
      <c r="B633" s="75" t="s">
        <v>435</v>
      </c>
      <c r="C633" s="75" t="s">
        <v>71</v>
      </c>
      <c r="D633" s="75" t="s">
        <v>623</v>
      </c>
      <c r="E633" s="75" t="s">
        <v>77</v>
      </c>
      <c r="F633" s="76">
        <f t="shared" si="222"/>
        <v>19000</v>
      </c>
      <c r="G633" s="76">
        <f t="shared" si="222"/>
        <v>10000</v>
      </c>
      <c r="H633" s="76">
        <f t="shared" si="222"/>
        <v>10500</v>
      </c>
    </row>
    <row r="634" spans="1:8" s="136" customFormat="1" x14ac:dyDescent="0.2">
      <c r="A634" s="74" t="s">
        <v>78</v>
      </c>
      <c r="B634" s="75" t="s">
        <v>435</v>
      </c>
      <c r="C634" s="75" t="s">
        <v>71</v>
      </c>
      <c r="D634" s="75" t="s">
        <v>623</v>
      </c>
      <c r="E634" s="75" t="s">
        <v>79</v>
      </c>
      <c r="F634" s="76">
        <f>18500+500</f>
        <v>19000</v>
      </c>
      <c r="G634" s="76">
        <f>15500-5500</f>
        <v>10000</v>
      </c>
      <c r="H634" s="76">
        <f>20500-5000-5500+500</f>
        <v>10500</v>
      </c>
    </row>
    <row r="635" spans="1:8" s="136" customFormat="1" x14ac:dyDescent="0.2">
      <c r="A635" s="94" t="s">
        <v>320</v>
      </c>
      <c r="B635" s="66" t="s">
        <v>435</v>
      </c>
      <c r="C635" s="66" t="s">
        <v>71</v>
      </c>
      <c r="D635" s="66" t="s">
        <v>624</v>
      </c>
      <c r="E635" s="80"/>
      <c r="F635" s="67">
        <f>F636</f>
        <v>350</v>
      </c>
      <c r="G635" s="67">
        <f t="shared" ref="G635:H636" si="223">G636</f>
        <v>350</v>
      </c>
      <c r="H635" s="67">
        <f t="shared" si="223"/>
        <v>350</v>
      </c>
    </row>
    <row r="636" spans="1:8" s="136" customFormat="1" x14ac:dyDescent="0.2">
      <c r="A636" s="74" t="s">
        <v>495</v>
      </c>
      <c r="B636" s="75" t="s">
        <v>435</v>
      </c>
      <c r="C636" s="75" t="s">
        <v>71</v>
      </c>
      <c r="D636" s="75" t="s">
        <v>624</v>
      </c>
      <c r="E636" s="75" t="s">
        <v>77</v>
      </c>
      <c r="F636" s="76">
        <f>F637</f>
        <v>350</v>
      </c>
      <c r="G636" s="76">
        <f t="shared" si="223"/>
        <v>350</v>
      </c>
      <c r="H636" s="76">
        <f t="shared" si="223"/>
        <v>350</v>
      </c>
    </row>
    <row r="637" spans="1:8" s="136" customFormat="1" x14ac:dyDescent="0.2">
      <c r="A637" s="74" t="s">
        <v>78</v>
      </c>
      <c r="B637" s="75" t="s">
        <v>435</v>
      </c>
      <c r="C637" s="75" t="s">
        <v>71</v>
      </c>
      <c r="D637" s="75" t="s">
        <v>624</v>
      </c>
      <c r="E637" s="75" t="s">
        <v>79</v>
      </c>
      <c r="F637" s="76">
        <v>350</v>
      </c>
      <c r="G637" s="76">
        <v>350</v>
      </c>
      <c r="H637" s="76">
        <v>350</v>
      </c>
    </row>
    <row r="638" spans="1:8" s="136" customFormat="1" ht="24" x14ac:dyDescent="0.2">
      <c r="A638" s="65" t="s">
        <v>321</v>
      </c>
      <c r="B638" s="66" t="s">
        <v>435</v>
      </c>
      <c r="C638" s="66" t="s">
        <v>71</v>
      </c>
      <c r="D638" s="66" t="s">
        <v>625</v>
      </c>
      <c r="E638" s="66"/>
      <c r="F638" s="87">
        <f>F639</f>
        <v>200</v>
      </c>
      <c r="G638" s="87">
        <f t="shared" ref="G638:H639" si="224">G639</f>
        <v>200</v>
      </c>
      <c r="H638" s="87">
        <f t="shared" si="224"/>
        <v>200</v>
      </c>
    </row>
    <row r="639" spans="1:8" s="136" customFormat="1" x14ac:dyDescent="0.2">
      <c r="A639" s="74" t="s">
        <v>495</v>
      </c>
      <c r="B639" s="75" t="s">
        <v>435</v>
      </c>
      <c r="C639" s="75" t="s">
        <v>71</v>
      </c>
      <c r="D639" s="75" t="s">
        <v>625</v>
      </c>
      <c r="E639" s="75" t="s">
        <v>77</v>
      </c>
      <c r="F639" s="88">
        <f>F640</f>
        <v>200</v>
      </c>
      <c r="G639" s="88">
        <f t="shared" si="224"/>
        <v>200</v>
      </c>
      <c r="H639" s="88">
        <f t="shared" si="224"/>
        <v>200</v>
      </c>
    </row>
    <row r="640" spans="1:8" s="136" customFormat="1" x14ac:dyDescent="0.2">
      <c r="A640" s="74" t="s">
        <v>78</v>
      </c>
      <c r="B640" s="75" t="s">
        <v>435</v>
      </c>
      <c r="C640" s="75" t="s">
        <v>71</v>
      </c>
      <c r="D640" s="75" t="s">
        <v>625</v>
      </c>
      <c r="E640" s="75" t="s">
        <v>79</v>
      </c>
      <c r="F640" s="88">
        <v>200</v>
      </c>
      <c r="G640" s="88">
        <v>200</v>
      </c>
      <c r="H640" s="88">
        <v>200</v>
      </c>
    </row>
    <row r="641" spans="1:8" s="136" customFormat="1" ht="24" x14ac:dyDescent="0.2">
      <c r="A641" s="65" t="s">
        <v>626</v>
      </c>
      <c r="B641" s="66" t="s">
        <v>435</v>
      </c>
      <c r="C641" s="66" t="s">
        <v>71</v>
      </c>
      <c r="D641" s="66" t="s">
        <v>627</v>
      </c>
      <c r="E641" s="66"/>
      <c r="F641" s="67">
        <f>F642</f>
        <v>300</v>
      </c>
      <c r="G641" s="67">
        <f t="shared" ref="G641:H642" si="225">G642</f>
        <v>300</v>
      </c>
      <c r="H641" s="67">
        <f t="shared" si="225"/>
        <v>300</v>
      </c>
    </row>
    <row r="642" spans="1:8" s="136" customFormat="1" x14ac:dyDescent="0.2">
      <c r="A642" s="74" t="s">
        <v>495</v>
      </c>
      <c r="B642" s="75" t="s">
        <v>435</v>
      </c>
      <c r="C642" s="75" t="s">
        <v>71</v>
      </c>
      <c r="D642" s="75" t="s">
        <v>627</v>
      </c>
      <c r="E642" s="75" t="s">
        <v>77</v>
      </c>
      <c r="F642" s="76">
        <f>F643</f>
        <v>300</v>
      </c>
      <c r="G642" s="76">
        <f t="shared" si="225"/>
        <v>300</v>
      </c>
      <c r="H642" s="76">
        <f t="shared" si="225"/>
        <v>300</v>
      </c>
    </row>
    <row r="643" spans="1:8" s="136" customFormat="1" x14ac:dyDescent="0.2">
      <c r="A643" s="74" t="s">
        <v>78</v>
      </c>
      <c r="B643" s="75" t="s">
        <v>435</v>
      </c>
      <c r="C643" s="75" t="s">
        <v>71</v>
      </c>
      <c r="D643" s="75" t="s">
        <v>627</v>
      </c>
      <c r="E643" s="75" t="s">
        <v>79</v>
      </c>
      <c r="F643" s="76">
        <v>300</v>
      </c>
      <c r="G643" s="76">
        <v>300</v>
      </c>
      <c r="H643" s="76">
        <v>300</v>
      </c>
    </row>
    <row r="644" spans="1:8" s="136" customFormat="1" ht="24" x14ac:dyDescent="0.2">
      <c r="A644" s="65" t="s">
        <v>538</v>
      </c>
      <c r="B644" s="66" t="s">
        <v>435</v>
      </c>
      <c r="C644" s="66" t="s">
        <v>71</v>
      </c>
      <c r="D644" s="66" t="s">
        <v>628</v>
      </c>
      <c r="E644" s="66"/>
      <c r="F644" s="87">
        <f>F645</f>
        <v>0</v>
      </c>
      <c r="G644" s="67">
        <f t="shared" ref="G644:H645" si="226">G645</f>
        <v>500</v>
      </c>
      <c r="H644" s="87">
        <f t="shared" si="226"/>
        <v>0</v>
      </c>
    </row>
    <row r="645" spans="1:8" s="136" customFormat="1" x14ac:dyDescent="0.2">
      <c r="A645" s="74" t="s">
        <v>495</v>
      </c>
      <c r="B645" s="75" t="s">
        <v>435</v>
      </c>
      <c r="C645" s="75" t="s">
        <v>71</v>
      </c>
      <c r="D645" s="75" t="s">
        <v>628</v>
      </c>
      <c r="E645" s="75" t="s">
        <v>77</v>
      </c>
      <c r="F645" s="88">
        <f>F646</f>
        <v>0</v>
      </c>
      <c r="G645" s="76">
        <f t="shared" si="226"/>
        <v>500</v>
      </c>
      <c r="H645" s="88">
        <f t="shared" si="226"/>
        <v>0</v>
      </c>
    </row>
    <row r="646" spans="1:8" s="136" customFormat="1" x14ac:dyDescent="0.2">
      <c r="A646" s="74" t="s">
        <v>78</v>
      </c>
      <c r="B646" s="75" t="s">
        <v>435</v>
      </c>
      <c r="C646" s="75" t="s">
        <v>71</v>
      </c>
      <c r="D646" s="75" t="s">
        <v>628</v>
      </c>
      <c r="E646" s="75" t="s">
        <v>79</v>
      </c>
      <c r="F646" s="88">
        <v>0</v>
      </c>
      <c r="G646" s="76">
        <v>500</v>
      </c>
      <c r="H646" s="88">
        <v>0</v>
      </c>
    </row>
    <row r="647" spans="1:8" s="136" customFormat="1" x14ac:dyDescent="0.2">
      <c r="A647" s="65" t="s">
        <v>309</v>
      </c>
      <c r="B647" s="66" t="s">
        <v>435</v>
      </c>
      <c r="C647" s="66" t="s">
        <v>71</v>
      </c>
      <c r="D647" s="66" t="s">
        <v>629</v>
      </c>
      <c r="E647" s="66"/>
      <c r="F647" s="67">
        <f>F648</f>
        <v>450</v>
      </c>
      <c r="G647" s="67">
        <f t="shared" ref="G647:H648" si="227">G648</f>
        <v>450</v>
      </c>
      <c r="H647" s="67">
        <f t="shared" si="227"/>
        <v>450</v>
      </c>
    </row>
    <row r="648" spans="1:8" s="136" customFormat="1" x14ac:dyDescent="0.2">
      <c r="A648" s="74" t="s">
        <v>495</v>
      </c>
      <c r="B648" s="75" t="s">
        <v>435</v>
      </c>
      <c r="C648" s="75" t="s">
        <v>71</v>
      </c>
      <c r="D648" s="75" t="s">
        <v>629</v>
      </c>
      <c r="E648" s="75" t="s">
        <v>77</v>
      </c>
      <c r="F648" s="76">
        <f>F649</f>
        <v>450</v>
      </c>
      <c r="G648" s="76">
        <f t="shared" si="227"/>
        <v>450</v>
      </c>
      <c r="H648" s="76">
        <f t="shared" si="227"/>
        <v>450</v>
      </c>
    </row>
    <row r="649" spans="1:8" s="136" customFormat="1" x14ac:dyDescent="0.2">
      <c r="A649" s="74" t="s">
        <v>78</v>
      </c>
      <c r="B649" s="75" t="s">
        <v>435</v>
      </c>
      <c r="C649" s="75" t="s">
        <v>71</v>
      </c>
      <c r="D649" s="75" t="s">
        <v>629</v>
      </c>
      <c r="E649" s="75" t="s">
        <v>79</v>
      </c>
      <c r="F649" s="76">
        <v>450</v>
      </c>
      <c r="G649" s="76">
        <v>450</v>
      </c>
      <c r="H649" s="76">
        <v>450</v>
      </c>
    </row>
    <row r="650" spans="1:8" s="136" customFormat="1" x14ac:dyDescent="0.2">
      <c r="A650" s="65" t="s">
        <v>630</v>
      </c>
      <c r="B650" s="66" t="s">
        <v>435</v>
      </c>
      <c r="C650" s="66" t="s">
        <v>71</v>
      </c>
      <c r="D650" s="66" t="s">
        <v>631</v>
      </c>
      <c r="E650" s="66"/>
      <c r="F650" s="67">
        <f>F651</f>
        <v>300</v>
      </c>
      <c r="G650" s="67">
        <f t="shared" ref="G650:H651" si="228">G651</f>
        <v>300</v>
      </c>
      <c r="H650" s="67">
        <f t="shared" si="228"/>
        <v>300</v>
      </c>
    </row>
    <row r="651" spans="1:8" s="136" customFormat="1" x14ac:dyDescent="0.2">
      <c r="A651" s="74" t="s">
        <v>495</v>
      </c>
      <c r="B651" s="75" t="s">
        <v>435</v>
      </c>
      <c r="C651" s="75" t="s">
        <v>71</v>
      </c>
      <c r="D651" s="75" t="s">
        <v>631</v>
      </c>
      <c r="E651" s="75" t="s">
        <v>77</v>
      </c>
      <c r="F651" s="76">
        <f>F652</f>
        <v>300</v>
      </c>
      <c r="G651" s="76">
        <f t="shared" si="228"/>
        <v>300</v>
      </c>
      <c r="H651" s="76">
        <f t="shared" si="228"/>
        <v>300</v>
      </c>
    </row>
    <row r="652" spans="1:8" s="136" customFormat="1" x14ac:dyDescent="0.2">
      <c r="A652" s="74" t="s">
        <v>78</v>
      </c>
      <c r="B652" s="75" t="s">
        <v>435</v>
      </c>
      <c r="C652" s="75" t="s">
        <v>71</v>
      </c>
      <c r="D652" s="75" t="s">
        <v>631</v>
      </c>
      <c r="E652" s="75" t="s">
        <v>79</v>
      </c>
      <c r="F652" s="76">
        <v>300</v>
      </c>
      <c r="G652" s="76">
        <v>300</v>
      </c>
      <c r="H652" s="76">
        <v>300</v>
      </c>
    </row>
    <row r="653" spans="1:8" s="136" customFormat="1" x14ac:dyDescent="0.2">
      <c r="A653" s="65" t="s">
        <v>632</v>
      </c>
      <c r="B653" s="66" t="s">
        <v>435</v>
      </c>
      <c r="C653" s="66" t="s">
        <v>71</v>
      </c>
      <c r="D653" s="66" t="s">
        <v>633</v>
      </c>
      <c r="E653" s="66"/>
      <c r="F653" s="87">
        <f t="shared" ref="F653:H654" si="229">F654</f>
        <v>0</v>
      </c>
      <c r="G653" s="67">
        <f t="shared" si="229"/>
        <v>5000</v>
      </c>
      <c r="H653" s="87">
        <f t="shared" si="229"/>
        <v>0</v>
      </c>
    </row>
    <row r="654" spans="1:8" s="136" customFormat="1" x14ac:dyDescent="0.2">
      <c r="A654" s="74" t="s">
        <v>495</v>
      </c>
      <c r="B654" s="75" t="s">
        <v>435</v>
      </c>
      <c r="C654" s="75" t="s">
        <v>71</v>
      </c>
      <c r="D654" s="75" t="s">
        <v>633</v>
      </c>
      <c r="E654" s="75" t="s">
        <v>77</v>
      </c>
      <c r="F654" s="88">
        <f t="shared" si="229"/>
        <v>0</v>
      </c>
      <c r="G654" s="76">
        <f t="shared" si="229"/>
        <v>5000</v>
      </c>
      <c r="H654" s="88">
        <f t="shared" si="229"/>
        <v>0</v>
      </c>
    </row>
    <row r="655" spans="1:8" s="136" customFormat="1" x14ac:dyDescent="0.2">
      <c r="A655" s="74" t="s">
        <v>78</v>
      </c>
      <c r="B655" s="75" t="s">
        <v>435</v>
      </c>
      <c r="C655" s="75" t="s">
        <v>71</v>
      </c>
      <c r="D655" s="75" t="s">
        <v>633</v>
      </c>
      <c r="E655" s="75" t="s">
        <v>79</v>
      </c>
      <c r="F655" s="88">
        <v>0</v>
      </c>
      <c r="G655" s="76">
        <v>5000</v>
      </c>
      <c r="H655" s="88">
        <v>0</v>
      </c>
    </row>
    <row r="656" spans="1:8" s="136" customFormat="1" ht="13.5" x14ac:dyDescent="0.2">
      <c r="A656" s="78" t="s">
        <v>242</v>
      </c>
      <c r="B656" s="69" t="s">
        <v>435</v>
      </c>
      <c r="C656" s="69" t="s">
        <v>71</v>
      </c>
      <c r="D656" s="69" t="s">
        <v>244</v>
      </c>
      <c r="E656" s="69"/>
      <c r="F656" s="70">
        <f>F657</f>
        <v>4100</v>
      </c>
      <c r="G656" s="70">
        <f t="shared" ref="G656:H657" si="230">G657</f>
        <v>4100</v>
      </c>
      <c r="H656" s="70">
        <f t="shared" si="230"/>
        <v>4100</v>
      </c>
    </row>
    <row r="657" spans="1:8" s="136" customFormat="1" x14ac:dyDescent="0.2">
      <c r="A657" s="65" t="s">
        <v>243</v>
      </c>
      <c r="B657" s="66" t="s">
        <v>435</v>
      </c>
      <c r="C657" s="66" t="s">
        <v>71</v>
      </c>
      <c r="D657" s="66" t="s">
        <v>244</v>
      </c>
      <c r="E657" s="66"/>
      <c r="F657" s="67">
        <f>F658</f>
        <v>4100</v>
      </c>
      <c r="G657" s="67">
        <f t="shared" si="230"/>
        <v>4100</v>
      </c>
      <c r="H657" s="67">
        <f t="shared" si="230"/>
        <v>4100</v>
      </c>
    </row>
    <row r="658" spans="1:8" s="136" customFormat="1" ht="24" x14ac:dyDescent="0.2">
      <c r="A658" s="79" t="s">
        <v>368</v>
      </c>
      <c r="B658" s="80" t="s">
        <v>435</v>
      </c>
      <c r="C658" s="80" t="s">
        <v>71</v>
      </c>
      <c r="D658" s="92" t="s">
        <v>244</v>
      </c>
      <c r="E658" s="80"/>
      <c r="F658" s="97">
        <f>F659+F662</f>
        <v>4100</v>
      </c>
      <c r="G658" s="97">
        <f t="shared" ref="G658:H658" si="231">G659+G662</f>
        <v>4100</v>
      </c>
      <c r="H658" s="97">
        <f t="shared" si="231"/>
        <v>4100</v>
      </c>
    </row>
    <row r="659" spans="1:8" s="136" customFormat="1" x14ac:dyDescent="0.2">
      <c r="A659" s="82" t="s">
        <v>351</v>
      </c>
      <c r="B659" s="66" t="s">
        <v>435</v>
      </c>
      <c r="C659" s="66" t="s">
        <v>71</v>
      </c>
      <c r="D659" s="66" t="s">
        <v>65</v>
      </c>
      <c r="E659" s="66"/>
      <c r="F659" s="67">
        <f>F660</f>
        <v>3850</v>
      </c>
      <c r="G659" s="67">
        <f t="shared" ref="G659:H660" si="232">G660</f>
        <v>3850</v>
      </c>
      <c r="H659" s="67">
        <f t="shared" si="232"/>
        <v>3850</v>
      </c>
    </row>
    <row r="660" spans="1:8" s="136" customFormat="1" ht="24" x14ac:dyDescent="0.2">
      <c r="A660" s="74" t="s">
        <v>72</v>
      </c>
      <c r="B660" s="75" t="s">
        <v>435</v>
      </c>
      <c r="C660" s="75" t="s">
        <v>71</v>
      </c>
      <c r="D660" s="75" t="s">
        <v>65</v>
      </c>
      <c r="E660" s="75" t="s">
        <v>73</v>
      </c>
      <c r="F660" s="76">
        <f>F661</f>
        <v>3850</v>
      </c>
      <c r="G660" s="76">
        <f t="shared" si="232"/>
        <v>3850</v>
      </c>
      <c r="H660" s="76">
        <f t="shared" si="232"/>
        <v>3850</v>
      </c>
    </row>
    <row r="661" spans="1:8" s="136" customFormat="1" x14ac:dyDescent="0.2">
      <c r="A661" s="74" t="s">
        <v>74</v>
      </c>
      <c r="B661" s="75" t="s">
        <v>435</v>
      </c>
      <c r="C661" s="75" t="s">
        <v>71</v>
      </c>
      <c r="D661" s="75" t="s">
        <v>65</v>
      </c>
      <c r="E661" s="75" t="s">
        <v>75</v>
      </c>
      <c r="F661" s="76">
        <f>2965+885</f>
        <v>3850</v>
      </c>
      <c r="G661" s="76">
        <f t="shared" ref="G661:H661" si="233">2965+885</f>
        <v>3850</v>
      </c>
      <c r="H661" s="76">
        <f t="shared" si="233"/>
        <v>3850</v>
      </c>
    </row>
    <row r="662" spans="1:8" s="136" customFormat="1" x14ac:dyDescent="0.2">
      <c r="A662" s="65" t="s">
        <v>76</v>
      </c>
      <c r="B662" s="66" t="s">
        <v>435</v>
      </c>
      <c r="C662" s="66" t="s">
        <v>71</v>
      </c>
      <c r="D662" s="66" t="s">
        <v>66</v>
      </c>
      <c r="E662" s="66"/>
      <c r="F662" s="67">
        <f>F663+F665</f>
        <v>250</v>
      </c>
      <c r="G662" s="67">
        <f t="shared" ref="G662:H662" si="234">G663+G665</f>
        <v>250</v>
      </c>
      <c r="H662" s="67">
        <f t="shared" si="234"/>
        <v>250</v>
      </c>
    </row>
    <row r="663" spans="1:8" s="136" customFormat="1" x14ac:dyDescent="0.2">
      <c r="A663" s="74" t="s">
        <v>495</v>
      </c>
      <c r="B663" s="75" t="s">
        <v>435</v>
      </c>
      <c r="C663" s="75" t="s">
        <v>71</v>
      </c>
      <c r="D663" s="75" t="s">
        <v>66</v>
      </c>
      <c r="E663" s="75" t="s">
        <v>77</v>
      </c>
      <c r="F663" s="76">
        <f>F664</f>
        <v>205</v>
      </c>
      <c r="G663" s="76">
        <f t="shared" ref="G663:H663" si="235">G664</f>
        <v>205</v>
      </c>
      <c r="H663" s="76">
        <f t="shared" si="235"/>
        <v>205</v>
      </c>
    </row>
    <row r="664" spans="1:8" s="136" customFormat="1" x14ac:dyDescent="0.2">
      <c r="A664" s="74" t="s">
        <v>78</v>
      </c>
      <c r="B664" s="75" t="s">
        <v>435</v>
      </c>
      <c r="C664" s="75" t="s">
        <v>71</v>
      </c>
      <c r="D664" s="75" t="s">
        <v>66</v>
      </c>
      <c r="E664" s="75" t="s">
        <v>79</v>
      </c>
      <c r="F664" s="76">
        <v>205</v>
      </c>
      <c r="G664" s="76">
        <v>205</v>
      </c>
      <c r="H664" s="76">
        <v>205</v>
      </c>
    </row>
    <row r="665" spans="1:8" s="136" customFormat="1" x14ac:dyDescent="0.2">
      <c r="A665" s="74" t="s">
        <v>80</v>
      </c>
      <c r="B665" s="75" t="s">
        <v>435</v>
      </c>
      <c r="C665" s="75" t="s">
        <v>71</v>
      </c>
      <c r="D665" s="75" t="s">
        <v>66</v>
      </c>
      <c r="E665" s="75" t="s">
        <v>81</v>
      </c>
      <c r="F665" s="76">
        <f>F666</f>
        <v>45</v>
      </c>
      <c r="G665" s="76">
        <f t="shared" ref="G665:H665" si="236">G666</f>
        <v>45</v>
      </c>
      <c r="H665" s="76">
        <f t="shared" si="236"/>
        <v>45</v>
      </c>
    </row>
    <row r="666" spans="1:8" s="136" customFormat="1" x14ac:dyDescent="0.2">
      <c r="A666" s="74" t="s">
        <v>453</v>
      </c>
      <c r="B666" s="75" t="s">
        <v>435</v>
      </c>
      <c r="C666" s="75" t="s">
        <v>71</v>
      </c>
      <c r="D666" s="75" t="s">
        <v>66</v>
      </c>
      <c r="E666" s="75" t="s">
        <v>82</v>
      </c>
      <c r="F666" s="76">
        <v>45</v>
      </c>
      <c r="G666" s="76">
        <v>45</v>
      </c>
      <c r="H666" s="76">
        <v>45</v>
      </c>
    </row>
    <row r="667" spans="1:8" s="136" customFormat="1" ht="27" x14ac:dyDescent="0.2">
      <c r="A667" s="78" t="s">
        <v>749</v>
      </c>
      <c r="B667" s="69" t="s">
        <v>435</v>
      </c>
      <c r="C667" s="69" t="s">
        <v>71</v>
      </c>
      <c r="D667" s="69" t="s">
        <v>246</v>
      </c>
      <c r="E667" s="69"/>
      <c r="F667" s="70">
        <f>F668+F671+F674</f>
        <v>1000</v>
      </c>
      <c r="G667" s="70">
        <f t="shared" ref="G667:H667" si="237">G668+G671+G674</f>
        <v>72879.899999999994</v>
      </c>
      <c r="H667" s="114">
        <f t="shared" si="237"/>
        <v>0</v>
      </c>
    </row>
    <row r="668" spans="1:8" s="136" customFormat="1" ht="24" x14ac:dyDescent="0.2">
      <c r="A668" s="65" t="s">
        <v>672</v>
      </c>
      <c r="B668" s="66" t="s">
        <v>435</v>
      </c>
      <c r="C668" s="66" t="s">
        <v>71</v>
      </c>
      <c r="D668" s="66" t="s">
        <v>673</v>
      </c>
      <c r="E668" s="66"/>
      <c r="F668" s="87">
        <f t="shared" ref="F668:H669" si="238">F669</f>
        <v>0</v>
      </c>
      <c r="G668" s="67">
        <f t="shared" si="238"/>
        <v>47000</v>
      </c>
      <c r="H668" s="87">
        <f t="shared" si="238"/>
        <v>0</v>
      </c>
    </row>
    <row r="669" spans="1:8" s="136" customFormat="1" x14ac:dyDescent="0.2">
      <c r="A669" s="74" t="s">
        <v>202</v>
      </c>
      <c r="B669" s="75" t="s">
        <v>435</v>
      </c>
      <c r="C669" s="75" t="s">
        <v>71</v>
      </c>
      <c r="D669" s="75" t="s">
        <v>673</v>
      </c>
      <c r="E669" s="75" t="s">
        <v>382</v>
      </c>
      <c r="F669" s="88">
        <f t="shared" si="238"/>
        <v>0</v>
      </c>
      <c r="G669" s="76">
        <f t="shared" si="238"/>
        <v>47000</v>
      </c>
      <c r="H669" s="88">
        <f t="shared" si="238"/>
        <v>0</v>
      </c>
    </row>
    <row r="670" spans="1:8" s="136" customFormat="1" x14ac:dyDescent="0.2">
      <c r="A670" s="74" t="s">
        <v>383</v>
      </c>
      <c r="B670" s="75" t="s">
        <v>435</v>
      </c>
      <c r="C670" s="75" t="s">
        <v>71</v>
      </c>
      <c r="D670" s="75" t="s">
        <v>673</v>
      </c>
      <c r="E670" s="75" t="s">
        <v>384</v>
      </c>
      <c r="F670" s="88">
        <v>0</v>
      </c>
      <c r="G670" s="76">
        <f>60000-3000-10000</f>
        <v>47000</v>
      </c>
      <c r="H670" s="88">
        <v>0</v>
      </c>
    </row>
    <row r="671" spans="1:8" s="136" customFormat="1" x14ac:dyDescent="0.2">
      <c r="A671" s="65" t="s">
        <v>674</v>
      </c>
      <c r="B671" s="66" t="s">
        <v>435</v>
      </c>
      <c r="C671" s="66" t="s">
        <v>71</v>
      </c>
      <c r="D671" s="66" t="s">
        <v>675</v>
      </c>
      <c r="E671" s="66"/>
      <c r="F671" s="87">
        <f t="shared" ref="F671:H672" si="239">F672</f>
        <v>0</v>
      </c>
      <c r="G671" s="67">
        <f t="shared" si="239"/>
        <v>25879.9</v>
      </c>
      <c r="H671" s="87">
        <f t="shared" si="239"/>
        <v>0</v>
      </c>
    </row>
    <row r="672" spans="1:8" s="136" customFormat="1" x14ac:dyDescent="0.2">
      <c r="A672" s="74" t="s">
        <v>495</v>
      </c>
      <c r="B672" s="75" t="s">
        <v>435</v>
      </c>
      <c r="C672" s="75" t="s">
        <v>71</v>
      </c>
      <c r="D672" s="75" t="s">
        <v>675</v>
      </c>
      <c r="E672" s="75" t="s">
        <v>77</v>
      </c>
      <c r="F672" s="88">
        <f t="shared" si="239"/>
        <v>0</v>
      </c>
      <c r="G672" s="76">
        <f t="shared" si="239"/>
        <v>25879.9</v>
      </c>
      <c r="H672" s="88">
        <f t="shared" si="239"/>
        <v>0</v>
      </c>
    </row>
    <row r="673" spans="1:8" s="136" customFormat="1" x14ac:dyDescent="0.2">
      <c r="A673" s="74" t="s">
        <v>78</v>
      </c>
      <c r="B673" s="75" t="s">
        <v>435</v>
      </c>
      <c r="C673" s="75" t="s">
        <v>71</v>
      </c>
      <c r="D673" s="75" t="s">
        <v>675</v>
      </c>
      <c r="E673" s="75" t="s">
        <v>79</v>
      </c>
      <c r="F673" s="88">
        <v>0</v>
      </c>
      <c r="G673" s="76">
        <f>30000-4120.1</f>
        <v>25879.9</v>
      </c>
      <c r="H673" s="88">
        <v>0</v>
      </c>
    </row>
    <row r="674" spans="1:8" s="136" customFormat="1" x14ac:dyDescent="0.2">
      <c r="A674" s="94" t="s">
        <v>121</v>
      </c>
      <c r="B674" s="66" t="s">
        <v>435</v>
      </c>
      <c r="C674" s="66" t="s">
        <v>71</v>
      </c>
      <c r="D674" s="66" t="s">
        <v>655</v>
      </c>
      <c r="E674" s="66"/>
      <c r="F674" s="67">
        <f>F675+F677</f>
        <v>1000</v>
      </c>
      <c r="G674" s="87">
        <f t="shared" ref="G674:H674" si="240">G675+G677</f>
        <v>0</v>
      </c>
      <c r="H674" s="87">
        <f t="shared" si="240"/>
        <v>0</v>
      </c>
    </row>
    <row r="675" spans="1:8" s="136" customFormat="1" x14ac:dyDescent="0.2">
      <c r="A675" s="74" t="s">
        <v>495</v>
      </c>
      <c r="B675" s="75" t="s">
        <v>435</v>
      </c>
      <c r="C675" s="75" t="s">
        <v>71</v>
      </c>
      <c r="D675" s="75" t="s">
        <v>655</v>
      </c>
      <c r="E675" s="75" t="s">
        <v>77</v>
      </c>
      <c r="F675" s="76">
        <f>F676</f>
        <v>500</v>
      </c>
      <c r="G675" s="88">
        <f t="shared" ref="G675:H675" si="241">G676</f>
        <v>0</v>
      </c>
      <c r="H675" s="88">
        <f t="shared" si="241"/>
        <v>0</v>
      </c>
    </row>
    <row r="676" spans="1:8" s="136" customFormat="1" x14ac:dyDescent="0.2">
      <c r="A676" s="74" t="s">
        <v>78</v>
      </c>
      <c r="B676" s="75" t="s">
        <v>435</v>
      </c>
      <c r="C676" s="75" t="s">
        <v>71</v>
      </c>
      <c r="D676" s="75" t="s">
        <v>655</v>
      </c>
      <c r="E676" s="75" t="s">
        <v>79</v>
      </c>
      <c r="F676" s="76">
        <v>500</v>
      </c>
      <c r="G676" s="88">
        <v>0</v>
      </c>
      <c r="H676" s="88">
        <v>0</v>
      </c>
    </row>
    <row r="677" spans="1:8" s="136" customFormat="1" x14ac:dyDescent="0.2">
      <c r="A677" s="74" t="s">
        <v>202</v>
      </c>
      <c r="B677" s="75" t="s">
        <v>435</v>
      </c>
      <c r="C677" s="75" t="s">
        <v>71</v>
      </c>
      <c r="D677" s="75" t="s">
        <v>655</v>
      </c>
      <c r="E677" s="75" t="s">
        <v>382</v>
      </c>
      <c r="F677" s="76">
        <f>F678</f>
        <v>500</v>
      </c>
      <c r="G677" s="88">
        <f t="shared" ref="G677:H677" si="242">G678</f>
        <v>0</v>
      </c>
      <c r="H677" s="88">
        <f t="shared" si="242"/>
        <v>0</v>
      </c>
    </row>
    <row r="678" spans="1:8" s="136" customFormat="1" x14ac:dyDescent="0.2">
      <c r="A678" s="74" t="s">
        <v>383</v>
      </c>
      <c r="B678" s="75" t="s">
        <v>435</v>
      </c>
      <c r="C678" s="75" t="s">
        <v>71</v>
      </c>
      <c r="D678" s="75" t="s">
        <v>655</v>
      </c>
      <c r="E678" s="75" t="s">
        <v>384</v>
      </c>
      <c r="F678" s="76">
        <v>500</v>
      </c>
      <c r="G678" s="88">
        <v>0</v>
      </c>
      <c r="H678" s="88">
        <v>0</v>
      </c>
    </row>
    <row r="679" spans="1:8" s="136" customFormat="1" x14ac:dyDescent="0.2">
      <c r="A679" s="65" t="s">
        <v>364</v>
      </c>
      <c r="B679" s="66" t="s">
        <v>454</v>
      </c>
      <c r="C679" s="66" t="s">
        <v>70</v>
      </c>
      <c r="D679" s="66"/>
      <c r="E679" s="66"/>
      <c r="F679" s="67">
        <f>F680+F686+F707</f>
        <v>63179.7</v>
      </c>
      <c r="G679" s="67">
        <f t="shared" ref="G679:H679" si="243">G680+G686+G707</f>
        <v>63298.399999999994</v>
      </c>
      <c r="H679" s="67">
        <f t="shared" si="243"/>
        <v>62304</v>
      </c>
    </row>
    <row r="680" spans="1:8" s="136" customFormat="1" x14ac:dyDescent="0.2">
      <c r="A680" s="65" t="s">
        <v>348</v>
      </c>
      <c r="B680" s="66" t="s">
        <v>454</v>
      </c>
      <c r="C680" s="66" t="s">
        <v>69</v>
      </c>
      <c r="D680" s="66" t="s">
        <v>190</v>
      </c>
      <c r="E680" s="66"/>
      <c r="F680" s="67">
        <f>F681</f>
        <v>19400</v>
      </c>
      <c r="G680" s="67">
        <f t="shared" ref="F680:H684" si="244">G681</f>
        <v>19400</v>
      </c>
      <c r="H680" s="67">
        <f t="shared" si="244"/>
        <v>19400</v>
      </c>
    </row>
    <row r="681" spans="1:8" s="136" customFormat="1" x14ac:dyDescent="0.2">
      <c r="A681" s="79" t="s">
        <v>401</v>
      </c>
      <c r="B681" s="80" t="s">
        <v>454</v>
      </c>
      <c r="C681" s="80" t="s">
        <v>69</v>
      </c>
      <c r="D681" s="80" t="s">
        <v>190</v>
      </c>
      <c r="E681" s="66"/>
      <c r="F681" s="81">
        <f t="shared" si="244"/>
        <v>19400</v>
      </c>
      <c r="G681" s="81">
        <f t="shared" si="244"/>
        <v>19400</v>
      </c>
      <c r="H681" s="81">
        <f t="shared" si="244"/>
        <v>19400</v>
      </c>
    </row>
    <row r="682" spans="1:8" s="136" customFormat="1" x14ac:dyDescent="0.2">
      <c r="A682" s="65" t="s">
        <v>275</v>
      </c>
      <c r="B682" s="66" t="s">
        <v>454</v>
      </c>
      <c r="C682" s="66" t="s">
        <v>69</v>
      </c>
      <c r="D682" s="66" t="s">
        <v>191</v>
      </c>
      <c r="E682" s="66"/>
      <c r="F682" s="67">
        <f t="shared" si="244"/>
        <v>19400</v>
      </c>
      <c r="G682" s="67">
        <f t="shared" si="244"/>
        <v>19400</v>
      </c>
      <c r="H682" s="67">
        <f t="shared" si="244"/>
        <v>19400</v>
      </c>
    </row>
    <row r="683" spans="1:8" s="136" customFormat="1" ht="24" x14ac:dyDescent="0.2">
      <c r="A683" s="65" t="s">
        <v>359</v>
      </c>
      <c r="B683" s="66" t="s">
        <v>454</v>
      </c>
      <c r="C683" s="66" t="s">
        <v>69</v>
      </c>
      <c r="D683" s="66" t="s">
        <v>536</v>
      </c>
      <c r="E683" s="66"/>
      <c r="F683" s="67">
        <f t="shared" si="244"/>
        <v>19400</v>
      </c>
      <c r="G683" s="67">
        <f t="shared" si="244"/>
        <v>19400</v>
      </c>
      <c r="H683" s="67">
        <f t="shared" si="244"/>
        <v>19400</v>
      </c>
    </row>
    <row r="684" spans="1:8" s="136" customFormat="1" x14ac:dyDescent="0.2">
      <c r="A684" s="74" t="s">
        <v>88</v>
      </c>
      <c r="B684" s="75" t="s">
        <v>454</v>
      </c>
      <c r="C684" s="75" t="s">
        <v>69</v>
      </c>
      <c r="D684" s="75" t="s">
        <v>536</v>
      </c>
      <c r="E684" s="75" t="s">
        <v>87</v>
      </c>
      <c r="F684" s="76">
        <f t="shared" si="244"/>
        <v>19400</v>
      </c>
      <c r="G684" s="76">
        <f t="shared" si="244"/>
        <v>19400</v>
      </c>
      <c r="H684" s="76">
        <f t="shared" si="244"/>
        <v>19400</v>
      </c>
    </row>
    <row r="685" spans="1:8" s="136" customFormat="1" x14ac:dyDescent="0.2">
      <c r="A685" s="74" t="s">
        <v>139</v>
      </c>
      <c r="B685" s="75" t="s">
        <v>454</v>
      </c>
      <c r="C685" s="75" t="s">
        <v>69</v>
      </c>
      <c r="D685" s="75" t="s">
        <v>536</v>
      </c>
      <c r="E685" s="75" t="s">
        <v>457</v>
      </c>
      <c r="F685" s="76">
        <v>19400</v>
      </c>
      <c r="G685" s="76">
        <v>19400</v>
      </c>
      <c r="H685" s="76">
        <v>19400</v>
      </c>
    </row>
    <row r="686" spans="1:8" s="136" customFormat="1" x14ac:dyDescent="0.2">
      <c r="A686" s="65" t="s">
        <v>353</v>
      </c>
      <c r="B686" s="66" t="s">
        <v>454</v>
      </c>
      <c r="C686" s="66" t="s">
        <v>430</v>
      </c>
      <c r="D686" s="66"/>
      <c r="E686" s="80"/>
      <c r="F686" s="87">
        <f>F687+F691+F699</f>
        <v>27279.7</v>
      </c>
      <c r="G686" s="87">
        <f t="shared" ref="G686:H686" si="245">G687+G691+G699</f>
        <v>28418.399999999998</v>
      </c>
      <c r="H686" s="87">
        <f t="shared" si="245"/>
        <v>28101</v>
      </c>
    </row>
    <row r="687" spans="1:8" s="136" customFormat="1" ht="27" x14ac:dyDescent="0.2">
      <c r="A687" s="78" t="s">
        <v>598</v>
      </c>
      <c r="B687" s="69" t="s">
        <v>454</v>
      </c>
      <c r="C687" s="69" t="s">
        <v>430</v>
      </c>
      <c r="D687" s="102" t="s">
        <v>229</v>
      </c>
      <c r="E687" s="69"/>
      <c r="F687" s="70">
        <f>F688</f>
        <v>1500</v>
      </c>
      <c r="G687" s="70">
        <f t="shared" ref="G687:H689" si="246">G688</f>
        <v>1500</v>
      </c>
      <c r="H687" s="70">
        <f t="shared" si="246"/>
        <v>1500</v>
      </c>
    </row>
    <row r="688" spans="1:8" s="136" customFormat="1" ht="24" x14ac:dyDescent="0.2">
      <c r="A688" s="94" t="s">
        <v>46</v>
      </c>
      <c r="B688" s="66" t="s">
        <v>454</v>
      </c>
      <c r="C688" s="66" t="s">
        <v>430</v>
      </c>
      <c r="D688" s="95" t="s">
        <v>599</v>
      </c>
      <c r="E688" s="66"/>
      <c r="F688" s="67">
        <f>F689</f>
        <v>1500</v>
      </c>
      <c r="G688" s="67">
        <f t="shared" si="246"/>
        <v>1500</v>
      </c>
      <c r="H688" s="67">
        <f t="shared" si="246"/>
        <v>1500</v>
      </c>
    </row>
    <row r="689" spans="1:8" s="136" customFormat="1" x14ac:dyDescent="0.2">
      <c r="A689" s="74" t="s">
        <v>88</v>
      </c>
      <c r="B689" s="75" t="s">
        <v>454</v>
      </c>
      <c r="C689" s="75" t="s">
        <v>430</v>
      </c>
      <c r="D689" s="85" t="s">
        <v>599</v>
      </c>
      <c r="E689" s="75" t="s">
        <v>87</v>
      </c>
      <c r="F689" s="76">
        <f>F690</f>
        <v>1500</v>
      </c>
      <c r="G689" s="76">
        <f t="shared" si="246"/>
        <v>1500</v>
      </c>
      <c r="H689" s="76">
        <f t="shared" si="246"/>
        <v>1500</v>
      </c>
    </row>
    <row r="690" spans="1:8" s="136" customFormat="1" x14ac:dyDescent="0.2">
      <c r="A690" s="74" t="s">
        <v>139</v>
      </c>
      <c r="B690" s="75" t="s">
        <v>454</v>
      </c>
      <c r="C690" s="75" t="s">
        <v>430</v>
      </c>
      <c r="D690" s="85" t="s">
        <v>599</v>
      </c>
      <c r="E690" s="75" t="s">
        <v>457</v>
      </c>
      <c r="F690" s="76">
        <v>1500</v>
      </c>
      <c r="G690" s="76">
        <v>1500</v>
      </c>
      <c r="H690" s="76">
        <v>1500</v>
      </c>
    </row>
    <row r="691" spans="1:8" s="136" customFormat="1" ht="13.5" x14ac:dyDescent="0.2">
      <c r="A691" s="78" t="s">
        <v>748</v>
      </c>
      <c r="B691" s="69" t="s">
        <v>454</v>
      </c>
      <c r="C691" s="69" t="s">
        <v>430</v>
      </c>
      <c r="D691" s="69" t="s">
        <v>142</v>
      </c>
      <c r="E691" s="69"/>
      <c r="F691" s="70">
        <f t="shared" ref="F691:H691" si="247">F692</f>
        <v>5779.7</v>
      </c>
      <c r="G691" s="70">
        <f t="shared" si="247"/>
        <v>4749.3</v>
      </c>
      <c r="H691" s="70">
        <f t="shared" si="247"/>
        <v>4431.8999999999996</v>
      </c>
    </row>
    <row r="692" spans="1:8" s="136" customFormat="1" x14ac:dyDescent="0.2">
      <c r="A692" s="65" t="s">
        <v>262</v>
      </c>
      <c r="B692" s="66" t="s">
        <v>454</v>
      </c>
      <c r="C692" s="66" t="s">
        <v>430</v>
      </c>
      <c r="D692" s="66" t="s">
        <v>151</v>
      </c>
      <c r="E692" s="66"/>
      <c r="F692" s="67">
        <f>F693+F696</f>
        <v>5779.7</v>
      </c>
      <c r="G692" s="67">
        <f>G693+G696</f>
        <v>4749.3</v>
      </c>
      <c r="H692" s="67">
        <f>H693+H696</f>
        <v>4431.8999999999996</v>
      </c>
    </row>
    <row r="693" spans="1:8" s="136" customFormat="1" ht="36" x14ac:dyDescent="0.2">
      <c r="A693" s="79" t="s">
        <v>127</v>
      </c>
      <c r="B693" s="80" t="s">
        <v>454</v>
      </c>
      <c r="C693" s="80" t="s">
        <v>430</v>
      </c>
      <c r="D693" s="80" t="s">
        <v>264</v>
      </c>
      <c r="E693" s="80"/>
      <c r="F693" s="89">
        <f t="shared" ref="F693:H694" si="248">F694</f>
        <v>5139.7</v>
      </c>
      <c r="G693" s="89">
        <f t="shared" si="248"/>
        <v>4109.3</v>
      </c>
      <c r="H693" s="89">
        <f t="shared" si="248"/>
        <v>3791.9</v>
      </c>
    </row>
    <row r="694" spans="1:8" s="136" customFormat="1" x14ac:dyDescent="0.2">
      <c r="A694" s="74" t="s">
        <v>94</v>
      </c>
      <c r="B694" s="75" t="s">
        <v>454</v>
      </c>
      <c r="C694" s="75" t="s">
        <v>430</v>
      </c>
      <c r="D694" s="75" t="s">
        <v>264</v>
      </c>
      <c r="E694" s="75" t="s">
        <v>366</v>
      </c>
      <c r="F694" s="88">
        <f t="shared" si="248"/>
        <v>5139.7</v>
      </c>
      <c r="G694" s="88">
        <f t="shared" si="248"/>
        <v>4109.3</v>
      </c>
      <c r="H694" s="88">
        <f t="shared" si="248"/>
        <v>3791.9</v>
      </c>
    </row>
    <row r="695" spans="1:8" s="136" customFormat="1" x14ac:dyDescent="0.2">
      <c r="A695" s="74" t="s">
        <v>95</v>
      </c>
      <c r="B695" s="75" t="s">
        <v>454</v>
      </c>
      <c r="C695" s="75" t="s">
        <v>430</v>
      </c>
      <c r="D695" s="75" t="s">
        <v>264</v>
      </c>
      <c r="E695" s="75" t="s">
        <v>376</v>
      </c>
      <c r="F695" s="88">
        <v>5139.7</v>
      </c>
      <c r="G695" s="88">
        <v>4109.3</v>
      </c>
      <c r="H695" s="88">
        <v>3791.9</v>
      </c>
    </row>
    <row r="696" spans="1:8" s="136" customFormat="1" ht="24" x14ac:dyDescent="0.2">
      <c r="A696" s="83" t="s">
        <v>157</v>
      </c>
      <c r="B696" s="80" t="s">
        <v>454</v>
      </c>
      <c r="C696" s="80" t="s">
        <v>430</v>
      </c>
      <c r="D696" s="80" t="s">
        <v>722</v>
      </c>
      <c r="E696" s="80"/>
      <c r="F696" s="81">
        <f t="shared" ref="F696:H697" si="249">F697</f>
        <v>640</v>
      </c>
      <c r="G696" s="81">
        <f t="shared" si="249"/>
        <v>640</v>
      </c>
      <c r="H696" s="81">
        <f t="shared" si="249"/>
        <v>640</v>
      </c>
    </row>
    <row r="697" spans="1:8" s="136" customFormat="1" x14ac:dyDescent="0.2">
      <c r="A697" s="74" t="s">
        <v>88</v>
      </c>
      <c r="B697" s="75" t="s">
        <v>454</v>
      </c>
      <c r="C697" s="75" t="s">
        <v>430</v>
      </c>
      <c r="D697" s="75" t="s">
        <v>722</v>
      </c>
      <c r="E697" s="75" t="s">
        <v>87</v>
      </c>
      <c r="F697" s="76">
        <f t="shared" si="249"/>
        <v>640</v>
      </c>
      <c r="G697" s="76">
        <f t="shared" si="249"/>
        <v>640</v>
      </c>
      <c r="H697" s="76">
        <f t="shared" si="249"/>
        <v>640</v>
      </c>
    </row>
    <row r="698" spans="1:8" s="136" customFormat="1" x14ac:dyDescent="0.2">
      <c r="A698" s="74" t="s">
        <v>89</v>
      </c>
      <c r="B698" s="75" t="s">
        <v>454</v>
      </c>
      <c r="C698" s="75" t="s">
        <v>430</v>
      </c>
      <c r="D698" s="75" t="s">
        <v>722</v>
      </c>
      <c r="E698" s="75" t="s">
        <v>90</v>
      </c>
      <c r="F698" s="76">
        <v>640</v>
      </c>
      <c r="G698" s="76">
        <v>640</v>
      </c>
      <c r="H698" s="76">
        <v>640</v>
      </c>
    </row>
    <row r="699" spans="1:8" s="136" customFormat="1" x14ac:dyDescent="0.2">
      <c r="A699" s="79" t="s">
        <v>401</v>
      </c>
      <c r="B699" s="80" t="s">
        <v>454</v>
      </c>
      <c r="C699" s="80" t="s">
        <v>430</v>
      </c>
      <c r="D699" s="80" t="s">
        <v>190</v>
      </c>
      <c r="E699" s="66"/>
      <c r="F699" s="81">
        <f>F700</f>
        <v>20000</v>
      </c>
      <c r="G699" s="81">
        <f t="shared" ref="G699:H699" si="250">G700</f>
        <v>22169.1</v>
      </c>
      <c r="H699" s="81">
        <f t="shared" si="250"/>
        <v>22169.1</v>
      </c>
    </row>
    <row r="700" spans="1:8" s="136" customFormat="1" x14ac:dyDescent="0.2">
      <c r="A700" s="65" t="s">
        <v>275</v>
      </c>
      <c r="B700" s="66" t="s">
        <v>454</v>
      </c>
      <c r="C700" s="66" t="s">
        <v>430</v>
      </c>
      <c r="D700" s="66" t="s">
        <v>191</v>
      </c>
      <c r="E700" s="66"/>
      <c r="F700" s="67">
        <f>F701+F704</f>
        <v>20000</v>
      </c>
      <c r="G700" s="67">
        <f t="shared" ref="G700:H700" si="251">G701+G704</f>
        <v>22169.1</v>
      </c>
      <c r="H700" s="67">
        <f t="shared" si="251"/>
        <v>22169.1</v>
      </c>
    </row>
    <row r="701" spans="1:8" s="136" customFormat="1" x14ac:dyDescent="0.2">
      <c r="A701" s="65" t="s">
        <v>405</v>
      </c>
      <c r="B701" s="66" t="s">
        <v>454</v>
      </c>
      <c r="C701" s="66" t="s">
        <v>430</v>
      </c>
      <c r="D701" s="109" t="s">
        <v>443</v>
      </c>
      <c r="E701" s="66"/>
      <c r="F701" s="87">
        <f>F702</f>
        <v>0</v>
      </c>
      <c r="G701" s="87">
        <f t="shared" ref="G701:H702" si="252">G702</f>
        <v>3000</v>
      </c>
      <c r="H701" s="87">
        <f t="shared" si="252"/>
        <v>3000</v>
      </c>
    </row>
    <row r="702" spans="1:8" s="136" customFormat="1" x14ac:dyDescent="0.2">
      <c r="A702" s="74" t="s">
        <v>88</v>
      </c>
      <c r="B702" s="75" t="s">
        <v>454</v>
      </c>
      <c r="C702" s="75" t="s">
        <v>430</v>
      </c>
      <c r="D702" s="110" t="s">
        <v>443</v>
      </c>
      <c r="E702" s="75" t="s">
        <v>87</v>
      </c>
      <c r="F702" s="88">
        <f>F703</f>
        <v>0</v>
      </c>
      <c r="G702" s="88">
        <f t="shared" si="252"/>
        <v>3000</v>
      </c>
      <c r="H702" s="88">
        <f t="shared" si="252"/>
        <v>3000</v>
      </c>
    </row>
    <row r="703" spans="1:8" s="136" customFormat="1" x14ac:dyDescent="0.2">
      <c r="A703" s="74" t="s">
        <v>89</v>
      </c>
      <c r="B703" s="75" t="s">
        <v>454</v>
      </c>
      <c r="C703" s="75" t="s">
        <v>430</v>
      </c>
      <c r="D703" s="110" t="s">
        <v>443</v>
      </c>
      <c r="E703" s="75" t="s">
        <v>90</v>
      </c>
      <c r="F703" s="88">
        <v>0</v>
      </c>
      <c r="G703" s="76">
        <v>3000</v>
      </c>
      <c r="H703" s="76">
        <v>3000</v>
      </c>
    </row>
    <row r="704" spans="1:8" s="136" customFormat="1" ht="24" x14ac:dyDescent="0.2">
      <c r="A704" s="65" t="s">
        <v>485</v>
      </c>
      <c r="B704" s="66" t="s">
        <v>454</v>
      </c>
      <c r="C704" s="66" t="s">
        <v>430</v>
      </c>
      <c r="D704" s="66" t="s">
        <v>600</v>
      </c>
      <c r="E704" s="66"/>
      <c r="F704" s="67">
        <f>F705</f>
        <v>20000</v>
      </c>
      <c r="G704" s="67">
        <f t="shared" ref="G704:H705" si="253">G705</f>
        <v>19169.099999999999</v>
      </c>
      <c r="H704" s="67">
        <f t="shared" si="253"/>
        <v>19169.099999999999</v>
      </c>
    </row>
    <row r="705" spans="1:8" s="136" customFormat="1" x14ac:dyDescent="0.2">
      <c r="A705" s="74" t="s">
        <v>88</v>
      </c>
      <c r="B705" s="75" t="s">
        <v>454</v>
      </c>
      <c r="C705" s="75" t="s">
        <v>430</v>
      </c>
      <c r="D705" s="75" t="s">
        <v>600</v>
      </c>
      <c r="E705" s="75" t="s">
        <v>87</v>
      </c>
      <c r="F705" s="76">
        <f>F706</f>
        <v>20000</v>
      </c>
      <c r="G705" s="76">
        <f t="shared" si="253"/>
        <v>19169.099999999999</v>
      </c>
      <c r="H705" s="76">
        <f t="shared" si="253"/>
        <v>19169.099999999999</v>
      </c>
    </row>
    <row r="706" spans="1:8" s="136" customFormat="1" x14ac:dyDescent="0.2">
      <c r="A706" s="74" t="s">
        <v>89</v>
      </c>
      <c r="B706" s="75" t="s">
        <v>454</v>
      </c>
      <c r="C706" s="75" t="s">
        <v>430</v>
      </c>
      <c r="D706" s="75" t="s">
        <v>600</v>
      </c>
      <c r="E706" s="75" t="s">
        <v>90</v>
      </c>
      <c r="F706" s="76">
        <v>20000</v>
      </c>
      <c r="G706" s="76">
        <v>19169.099999999999</v>
      </c>
      <c r="H706" s="76">
        <v>19169.099999999999</v>
      </c>
    </row>
    <row r="707" spans="1:8" s="136" customFormat="1" x14ac:dyDescent="0.2">
      <c r="A707" s="65" t="s">
        <v>354</v>
      </c>
      <c r="B707" s="66" t="s">
        <v>454</v>
      </c>
      <c r="C707" s="66" t="s">
        <v>71</v>
      </c>
      <c r="D707" s="66"/>
      <c r="E707" s="66"/>
      <c r="F707" s="87">
        <f t="shared" ref="F707:H711" si="254">F708</f>
        <v>16500</v>
      </c>
      <c r="G707" s="87">
        <f t="shared" si="254"/>
        <v>15480</v>
      </c>
      <c r="H707" s="87">
        <f t="shared" si="254"/>
        <v>14803</v>
      </c>
    </row>
    <row r="708" spans="1:8" s="136" customFormat="1" ht="13.5" x14ac:dyDescent="0.2">
      <c r="A708" s="78" t="s">
        <v>748</v>
      </c>
      <c r="B708" s="69" t="s">
        <v>454</v>
      </c>
      <c r="C708" s="69" t="s">
        <v>71</v>
      </c>
      <c r="D708" s="69" t="s">
        <v>142</v>
      </c>
      <c r="E708" s="80"/>
      <c r="F708" s="114">
        <f t="shared" si="254"/>
        <v>16500</v>
      </c>
      <c r="G708" s="114">
        <f t="shared" si="254"/>
        <v>15480</v>
      </c>
      <c r="H708" s="114">
        <f t="shared" si="254"/>
        <v>14803</v>
      </c>
    </row>
    <row r="709" spans="1:8" s="136" customFormat="1" x14ac:dyDescent="0.2">
      <c r="A709" s="65" t="s">
        <v>262</v>
      </c>
      <c r="B709" s="66" t="s">
        <v>454</v>
      </c>
      <c r="C709" s="66" t="s">
        <v>71</v>
      </c>
      <c r="D709" s="66" t="s">
        <v>151</v>
      </c>
      <c r="E709" s="66"/>
      <c r="F709" s="87">
        <f t="shared" si="254"/>
        <v>16500</v>
      </c>
      <c r="G709" s="87">
        <f t="shared" si="254"/>
        <v>15480</v>
      </c>
      <c r="H709" s="87">
        <f t="shared" si="254"/>
        <v>14803</v>
      </c>
    </row>
    <row r="710" spans="1:8" s="136" customFormat="1" ht="36" x14ac:dyDescent="0.2">
      <c r="A710" s="126" t="s">
        <v>452</v>
      </c>
      <c r="B710" s="92" t="s">
        <v>454</v>
      </c>
      <c r="C710" s="92" t="s">
        <v>71</v>
      </c>
      <c r="D710" s="92" t="s">
        <v>263</v>
      </c>
      <c r="E710" s="92"/>
      <c r="F710" s="142">
        <f t="shared" si="254"/>
        <v>16500</v>
      </c>
      <c r="G710" s="142">
        <f t="shared" si="254"/>
        <v>15480</v>
      </c>
      <c r="H710" s="142">
        <f t="shared" si="254"/>
        <v>14803</v>
      </c>
    </row>
    <row r="711" spans="1:8" s="136" customFormat="1" x14ac:dyDescent="0.2">
      <c r="A711" s="74" t="s">
        <v>88</v>
      </c>
      <c r="B711" s="75" t="s">
        <v>454</v>
      </c>
      <c r="C711" s="75" t="s">
        <v>71</v>
      </c>
      <c r="D711" s="75" t="s">
        <v>263</v>
      </c>
      <c r="E711" s="75" t="s">
        <v>87</v>
      </c>
      <c r="F711" s="88">
        <f t="shared" si="254"/>
        <v>16500</v>
      </c>
      <c r="G711" s="88">
        <f t="shared" si="254"/>
        <v>15480</v>
      </c>
      <c r="H711" s="88">
        <f t="shared" si="254"/>
        <v>14803</v>
      </c>
    </row>
    <row r="712" spans="1:8" s="136" customFormat="1" x14ac:dyDescent="0.2">
      <c r="A712" s="74" t="s">
        <v>139</v>
      </c>
      <c r="B712" s="75" t="s">
        <v>454</v>
      </c>
      <c r="C712" s="75" t="s">
        <v>71</v>
      </c>
      <c r="D712" s="75" t="s">
        <v>263</v>
      </c>
      <c r="E712" s="75" t="s">
        <v>457</v>
      </c>
      <c r="F712" s="88">
        <v>16500</v>
      </c>
      <c r="G712" s="88">
        <v>15480</v>
      </c>
      <c r="H712" s="88">
        <v>14803</v>
      </c>
    </row>
    <row r="713" spans="1:8" s="136" customFormat="1" ht="15.75" x14ac:dyDescent="0.2">
      <c r="A713" s="65" t="s">
        <v>357</v>
      </c>
      <c r="B713" s="66" t="s">
        <v>83</v>
      </c>
      <c r="C713" s="66" t="s">
        <v>70</v>
      </c>
      <c r="D713" s="71"/>
      <c r="E713" s="71"/>
      <c r="F713" s="67">
        <f>F714+F725</f>
        <v>38325.200000000004</v>
      </c>
      <c r="G713" s="67">
        <f>G714+G725</f>
        <v>39326</v>
      </c>
      <c r="H713" s="67">
        <f>H714+H725</f>
        <v>39326</v>
      </c>
    </row>
    <row r="714" spans="1:8" s="136" customFormat="1" ht="15.75" x14ac:dyDescent="0.2">
      <c r="A714" s="65" t="s">
        <v>57</v>
      </c>
      <c r="B714" s="66" t="s">
        <v>83</v>
      </c>
      <c r="C714" s="66" t="s">
        <v>69</v>
      </c>
      <c r="D714" s="71"/>
      <c r="E714" s="71"/>
      <c r="F714" s="155">
        <f>F715</f>
        <v>33925.200000000004</v>
      </c>
      <c r="G714" s="155">
        <f>G715</f>
        <v>34926</v>
      </c>
      <c r="H714" s="155">
        <f>H715</f>
        <v>34926</v>
      </c>
    </row>
    <row r="715" spans="1:8" s="136" customFormat="1" ht="27" x14ac:dyDescent="0.2">
      <c r="A715" s="78" t="s">
        <v>609</v>
      </c>
      <c r="B715" s="69" t="s">
        <v>83</v>
      </c>
      <c r="C715" s="69" t="s">
        <v>69</v>
      </c>
      <c r="D715" s="69" t="s">
        <v>48</v>
      </c>
      <c r="E715" s="69"/>
      <c r="F715" s="70">
        <f>F716+F720</f>
        <v>33925.200000000004</v>
      </c>
      <c r="G715" s="70">
        <f>G716+G720</f>
        <v>34926</v>
      </c>
      <c r="H715" s="70">
        <f>H716+H720</f>
        <v>34926</v>
      </c>
    </row>
    <row r="716" spans="1:8" s="136" customFormat="1" ht="24" x14ac:dyDescent="0.2">
      <c r="A716" s="65" t="s">
        <v>488</v>
      </c>
      <c r="B716" s="66" t="s">
        <v>83</v>
      </c>
      <c r="C716" s="66" t="s">
        <v>69</v>
      </c>
      <c r="D716" s="66" t="s">
        <v>59</v>
      </c>
      <c r="E716" s="71"/>
      <c r="F716" s="67">
        <f t="shared" ref="F716:H718" si="255">F717</f>
        <v>3500</v>
      </c>
      <c r="G716" s="67">
        <f t="shared" si="255"/>
        <v>4000</v>
      </c>
      <c r="H716" s="67">
        <f t="shared" si="255"/>
        <v>4000</v>
      </c>
    </row>
    <row r="717" spans="1:8" s="136" customFormat="1" ht="24" x14ac:dyDescent="0.2">
      <c r="A717" s="79" t="s">
        <v>319</v>
      </c>
      <c r="B717" s="80" t="s">
        <v>83</v>
      </c>
      <c r="C717" s="80" t="s">
        <v>69</v>
      </c>
      <c r="D717" s="80" t="s">
        <v>611</v>
      </c>
      <c r="E717" s="80"/>
      <c r="F717" s="81">
        <f t="shared" si="255"/>
        <v>3500</v>
      </c>
      <c r="G717" s="81">
        <f t="shared" si="255"/>
        <v>4000</v>
      </c>
      <c r="H717" s="81">
        <f t="shared" si="255"/>
        <v>4000</v>
      </c>
    </row>
    <row r="718" spans="1:8" s="136" customFormat="1" x14ac:dyDescent="0.2">
      <c r="A718" s="74" t="s">
        <v>94</v>
      </c>
      <c r="B718" s="75" t="s">
        <v>83</v>
      </c>
      <c r="C718" s="75" t="s">
        <v>69</v>
      </c>
      <c r="D718" s="75" t="s">
        <v>611</v>
      </c>
      <c r="E718" s="75" t="s">
        <v>366</v>
      </c>
      <c r="F718" s="76">
        <f t="shared" si="255"/>
        <v>3500</v>
      </c>
      <c r="G718" s="76">
        <f t="shared" si="255"/>
        <v>4000</v>
      </c>
      <c r="H718" s="76">
        <f t="shared" si="255"/>
        <v>4000</v>
      </c>
    </row>
    <row r="719" spans="1:8" s="136" customFormat="1" x14ac:dyDescent="0.2">
      <c r="A719" s="74" t="s">
        <v>455</v>
      </c>
      <c r="B719" s="75" t="s">
        <v>83</v>
      </c>
      <c r="C719" s="75" t="s">
        <v>69</v>
      </c>
      <c r="D719" s="75" t="s">
        <v>611</v>
      </c>
      <c r="E719" s="75" t="s">
        <v>456</v>
      </c>
      <c r="F719" s="76">
        <v>3500</v>
      </c>
      <c r="G719" s="76">
        <v>4000</v>
      </c>
      <c r="H719" s="76">
        <v>4000</v>
      </c>
    </row>
    <row r="720" spans="1:8" s="136" customFormat="1" ht="24" x14ac:dyDescent="0.2">
      <c r="A720" s="94" t="s">
        <v>47</v>
      </c>
      <c r="B720" s="66" t="s">
        <v>83</v>
      </c>
      <c r="C720" s="66" t="s">
        <v>69</v>
      </c>
      <c r="D720" s="66" t="s">
        <v>49</v>
      </c>
      <c r="E720" s="66"/>
      <c r="F720" s="87">
        <f t="shared" ref="F720:H723" si="256">F721</f>
        <v>30425.200000000004</v>
      </c>
      <c r="G720" s="87">
        <f t="shared" si="256"/>
        <v>30926</v>
      </c>
      <c r="H720" s="87">
        <f t="shared" si="256"/>
        <v>30926</v>
      </c>
    </row>
    <row r="721" spans="1:8" s="136" customFormat="1" x14ac:dyDescent="0.2">
      <c r="A721" s="94" t="s">
        <v>50</v>
      </c>
      <c r="B721" s="66" t="s">
        <v>83</v>
      </c>
      <c r="C721" s="66" t="s">
        <v>69</v>
      </c>
      <c r="D721" s="66" t="s">
        <v>612</v>
      </c>
      <c r="E721" s="66"/>
      <c r="F721" s="87">
        <f t="shared" si="256"/>
        <v>30425.200000000004</v>
      </c>
      <c r="G721" s="87">
        <f t="shared" si="256"/>
        <v>30926</v>
      </c>
      <c r="H721" s="87">
        <f t="shared" si="256"/>
        <v>30926</v>
      </c>
    </row>
    <row r="722" spans="1:8" s="136" customFormat="1" ht="24" x14ac:dyDescent="0.2">
      <c r="A722" s="112" t="s">
        <v>280</v>
      </c>
      <c r="B722" s="92" t="s">
        <v>83</v>
      </c>
      <c r="C722" s="92" t="s">
        <v>69</v>
      </c>
      <c r="D722" s="92" t="s">
        <v>612</v>
      </c>
      <c r="E722" s="92"/>
      <c r="F722" s="142">
        <f t="shared" si="256"/>
        <v>30425.200000000004</v>
      </c>
      <c r="G722" s="142">
        <f t="shared" si="256"/>
        <v>30926</v>
      </c>
      <c r="H722" s="142">
        <f t="shared" si="256"/>
        <v>30926</v>
      </c>
    </row>
    <row r="723" spans="1:8" s="136" customFormat="1" x14ac:dyDescent="0.2">
      <c r="A723" s="74" t="s">
        <v>94</v>
      </c>
      <c r="B723" s="75" t="s">
        <v>83</v>
      </c>
      <c r="C723" s="75" t="s">
        <v>69</v>
      </c>
      <c r="D723" s="75" t="s">
        <v>612</v>
      </c>
      <c r="E723" s="75" t="s">
        <v>366</v>
      </c>
      <c r="F723" s="88">
        <f t="shared" si="256"/>
        <v>30425.200000000004</v>
      </c>
      <c r="G723" s="88">
        <f t="shared" si="256"/>
        <v>30926</v>
      </c>
      <c r="H723" s="88">
        <f t="shared" si="256"/>
        <v>30926</v>
      </c>
    </row>
    <row r="724" spans="1:8" s="136" customFormat="1" x14ac:dyDescent="0.2">
      <c r="A724" s="74" t="s">
        <v>455</v>
      </c>
      <c r="B724" s="75" t="s">
        <v>83</v>
      </c>
      <c r="C724" s="75" t="s">
        <v>69</v>
      </c>
      <c r="D724" s="75" t="s">
        <v>612</v>
      </c>
      <c r="E724" s="75" t="s">
        <v>456</v>
      </c>
      <c r="F724" s="88">
        <f>27870.2+5077.1-2281.1-241</f>
        <v>30425.200000000004</v>
      </c>
      <c r="G724" s="88">
        <f>28477+5301.6-2852.6</f>
        <v>30926</v>
      </c>
      <c r="H724" s="88">
        <f>28683+5375.5-3132.5</f>
        <v>30926</v>
      </c>
    </row>
    <row r="725" spans="1:8" s="136" customFormat="1" x14ac:dyDescent="0.2">
      <c r="A725" s="65" t="s">
        <v>165</v>
      </c>
      <c r="B725" s="66" t="s">
        <v>83</v>
      </c>
      <c r="C725" s="66" t="s">
        <v>381</v>
      </c>
      <c r="D725" s="66"/>
      <c r="E725" s="66"/>
      <c r="F725" s="67">
        <f t="shared" ref="F725:H726" si="257">F726</f>
        <v>4400</v>
      </c>
      <c r="G725" s="67">
        <f t="shared" si="257"/>
        <v>4400</v>
      </c>
      <c r="H725" s="67">
        <f t="shared" si="257"/>
        <v>4400</v>
      </c>
    </row>
    <row r="726" spans="1:8" s="136" customFormat="1" ht="27" x14ac:dyDescent="0.2">
      <c r="A726" s="78" t="s">
        <v>609</v>
      </c>
      <c r="B726" s="69" t="s">
        <v>83</v>
      </c>
      <c r="C726" s="69" t="s">
        <v>381</v>
      </c>
      <c r="D726" s="69" t="s">
        <v>48</v>
      </c>
      <c r="E726" s="66"/>
      <c r="F726" s="70">
        <f t="shared" si="257"/>
        <v>4400</v>
      </c>
      <c r="G726" s="70">
        <f t="shared" si="257"/>
        <v>4400</v>
      </c>
      <c r="H726" s="70">
        <f t="shared" si="257"/>
        <v>4400</v>
      </c>
    </row>
    <row r="727" spans="1:8" s="136" customFormat="1" x14ac:dyDescent="0.2">
      <c r="A727" s="65" t="s">
        <v>60</v>
      </c>
      <c r="B727" s="66" t="s">
        <v>83</v>
      </c>
      <c r="C727" s="66" t="s">
        <v>381</v>
      </c>
      <c r="D727" s="66" t="s">
        <v>61</v>
      </c>
      <c r="E727" s="66"/>
      <c r="F727" s="67">
        <f>F728+F732</f>
        <v>4400</v>
      </c>
      <c r="G727" s="67">
        <f>G728+G732</f>
        <v>4400</v>
      </c>
      <c r="H727" s="67">
        <f>H728+H732</f>
        <v>4400</v>
      </c>
    </row>
    <row r="728" spans="1:8" s="136" customFormat="1" ht="24" x14ac:dyDescent="0.2">
      <c r="A728" s="65" t="s">
        <v>283</v>
      </c>
      <c r="B728" s="66" t="s">
        <v>83</v>
      </c>
      <c r="C728" s="66" t="s">
        <v>381</v>
      </c>
      <c r="D728" s="66" t="s">
        <v>62</v>
      </c>
      <c r="E728" s="66"/>
      <c r="F728" s="67">
        <f t="shared" ref="F728:H730" si="258">F729</f>
        <v>4287</v>
      </c>
      <c r="G728" s="67">
        <f t="shared" si="258"/>
        <v>4287</v>
      </c>
      <c r="H728" s="67">
        <f t="shared" si="258"/>
        <v>4287</v>
      </c>
    </row>
    <row r="729" spans="1:8" s="136" customFormat="1" x14ac:dyDescent="0.2">
      <c r="A729" s="98" t="s">
        <v>274</v>
      </c>
      <c r="B729" s="80" t="s">
        <v>83</v>
      </c>
      <c r="C729" s="80" t="s">
        <v>381</v>
      </c>
      <c r="D729" s="80" t="s">
        <v>62</v>
      </c>
      <c r="E729" s="80"/>
      <c r="F729" s="81">
        <f t="shared" si="258"/>
        <v>4287</v>
      </c>
      <c r="G729" s="81">
        <f t="shared" si="258"/>
        <v>4287</v>
      </c>
      <c r="H729" s="81">
        <f t="shared" si="258"/>
        <v>4287</v>
      </c>
    </row>
    <row r="730" spans="1:8" s="136" customFormat="1" ht="24" x14ac:dyDescent="0.2">
      <c r="A730" s="74" t="s">
        <v>72</v>
      </c>
      <c r="B730" s="75" t="s">
        <v>83</v>
      </c>
      <c r="C730" s="75" t="s">
        <v>381</v>
      </c>
      <c r="D730" s="75" t="s">
        <v>62</v>
      </c>
      <c r="E730" s="75" t="s">
        <v>73</v>
      </c>
      <c r="F730" s="76">
        <f t="shared" si="258"/>
        <v>4287</v>
      </c>
      <c r="G730" s="76">
        <f t="shared" si="258"/>
        <v>4287</v>
      </c>
      <c r="H730" s="76">
        <f t="shared" si="258"/>
        <v>4287</v>
      </c>
    </row>
    <row r="731" spans="1:8" s="136" customFormat="1" x14ac:dyDescent="0.2">
      <c r="A731" s="74" t="s">
        <v>74</v>
      </c>
      <c r="B731" s="75" t="s">
        <v>83</v>
      </c>
      <c r="C731" s="75" t="s">
        <v>381</v>
      </c>
      <c r="D731" s="75" t="s">
        <v>62</v>
      </c>
      <c r="E731" s="75" t="s">
        <v>75</v>
      </c>
      <c r="F731" s="76">
        <v>4287</v>
      </c>
      <c r="G731" s="76">
        <v>4287</v>
      </c>
      <c r="H731" s="76">
        <v>4287</v>
      </c>
    </row>
    <row r="732" spans="1:8" s="136" customFormat="1" x14ac:dyDescent="0.2">
      <c r="A732" s="65" t="s">
        <v>76</v>
      </c>
      <c r="B732" s="66" t="s">
        <v>83</v>
      </c>
      <c r="C732" s="66" t="s">
        <v>381</v>
      </c>
      <c r="D732" s="66" t="s">
        <v>63</v>
      </c>
      <c r="E732" s="66"/>
      <c r="F732" s="67">
        <f>F733+F735</f>
        <v>113</v>
      </c>
      <c r="G732" s="67">
        <f>G733+G735</f>
        <v>113</v>
      </c>
      <c r="H732" s="67">
        <f>H733+H735</f>
        <v>113</v>
      </c>
    </row>
    <row r="733" spans="1:8" s="136" customFormat="1" x14ac:dyDescent="0.2">
      <c r="A733" s="74" t="s">
        <v>495</v>
      </c>
      <c r="B733" s="75" t="s">
        <v>83</v>
      </c>
      <c r="C733" s="75" t="s">
        <v>381</v>
      </c>
      <c r="D733" s="75" t="s">
        <v>63</v>
      </c>
      <c r="E733" s="75" t="s">
        <v>77</v>
      </c>
      <c r="F733" s="76">
        <f>F734</f>
        <v>103</v>
      </c>
      <c r="G733" s="76">
        <f>G734</f>
        <v>103</v>
      </c>
      <c r="H733" s="76">
        <f>H734</f>
        <v>103</v>
      </c>
    </row>
    <row r="734" spans="1:8" s="136" customFormat="1" x14ac:dyDescent="0.2">
      <c r="A734" s="74" t="s">
        <v>78</v>
      </c>
      <c r="B734" s="75" t="s">
        <v>83</v>
      </c>
      <c r="C734" s="75" t="s">
        <v>381</v>
      </c>
      <c r="D734" s="75" t="s">
        <v>63</v>
      </c>
      <c r="E734" s="75" t="s">
        <v>79</v>
      </c>
      <c r="F734" s="76">
        <v>103</v>
      </c>
      <c r="G734" s="76">
        <v>103</v>
      </c>
      <c r="H734" s="76">
        <v>103</v>
      </c>
    </row>
    <row r="735" spans="1:8" s="136" customFormat="1" x14ac:dyDescent="0.2">
      <c r="A735" s="74" t="s">
        <v>80</v>
      </c>
      <c r="B735" s="75" t="s">
        <v>83</v>
      </c>
      <c r="C735" s="75" t="s">
        <v>381</v>
      </c>
      <c r="D735" s="75" t="s">
        <v>63</v>
      </c>
      <c r="E735" s="75" t="s">
        <v>81</v>
      </c>
      <c r="F735" s="76">
        <f>F736</f>
        <v>10</v>
      </c>
      <c r="G735" s="76">
        <f>G736</f>
        <v>10</v>
      </c>
      <c r="H735" s="76">
        <f>H736</f>
        <v>10</v>
      </c>
    </row>
    <row r="736" spans="1:8" s="136" customFormat="1" x14ac:dyDescent="0.2">
      <c r="A736" s="74" t="s">
        <v>453</v>
      </c>
      <c r="B736" s="75" t="s">
        <v>83</v>
      </c>
      <c r="C736" s="75" t="s">
        <v>381</v>
      </c>
      <c r="D736" s="75" t="s">
        <v>63</v>
      </c>
      <c r="E736" s="75" t="s">
        <v>82</v>
      </c>
      <c r="F736" s="76">
        <v>10</v>
      </c>
      <c r="G736" s="76">
        <v>10</v>
      </c>
      <c r="H736" s="76">
        <v>10</v>
      </c>
    </row>
    <row r="737" spans="1:8" s="136" customFormat="1" x14ac:dyDescent="0.2">
      <c r="A737" s="65" t="s">
        <v>358</v>
      </c>
      <c r="B737" s="66" t="s">
        <v>436</v>
      </c>
      <c r="C737" s="66" t="s">
        <v>70</v>
      </c>
      <c r="D737" s="66"/>
      <c r="E737" s="66"/>
      <c r="F737" s="67">
        <f>F738</f>
        <v>8888</v>
      </c>
      <c r="G737" s="67">
        <f t="shared" ref="G737:H741" si="259">G738</f>
        <v>8888</v>
      </c>
      <c r="H737" s="67">
        <f t="shared" si="259"/>
        <v>8888</v>
      </c>
    </row>
    <row r="738" spans="1:8" s="136" customFormat="1" ht="15.75" x14ac:dyDescent="0.2">
      <c r="A738" s="65" t="s">
        <v>347</v>
      </c>
      <c r="B738" s="66" t="s">
        <v>436</v>
      </c>
      <c r="C738" s="66" t="s">
        <v>438</v>
      </c>
      <c r="D738" s="66" t="s">
        <v>190</v>
      </c>
      <c r="E738" s="72"/>
      <c r="F738" s="67">
        <f>F739</f>
        <v>8888</v>
      </c>
      <c r="G738" s="67">
        <f t="shared" si="259"/>
        <v>8888</v>
      </c>
      <c r="H738" s="67">
        <f t="shared" si="259"/>
        <v>8888</v>
      </c>
    </row>
    <row r="739" spans="1:8" s="136" customFormat="1" x14ac:dyDescent="0.2">
      <c r="A739" s="65" t="s">
        <v>98</v>
      </c>
      <c r="B739" s="66" t="s">
        <v>436</v>
      </c>
      <c r="C739" s="66" t="s">
        <v>438</v>
      </c>
      <c r="D739" s="66" t="s">
        <v>191</v>
      </c>
      <c r="E739" s="66"/>
      <c r="F739" s="67">
        <f>F740</f>
        <v>8888</v>
      </c>
      <c r="G739" s="67">
        <f t="shared" si="259"/>
        <v>8888</v>
      </c>
      <c r="H739" s="67">
        <f t="shared" si="259"/>
        <v>8888</v>
      </c>
    </row>
    <row r="740" spans="1:8" s="136" customFormat="1" ht="24" x14ac:dyDescent="0.2">
      <c r="A740" s="65" t="s">
        <v>45</v>
      </c>
      <c r="B740" s="66" t="s">
        <v>436</v>
      </c>
      <c r="C740" s="66" t="s">
        <v>438</v>
      </c>
      <c r="D740" s="66" t="s">
        <v>444</v>
      </c>
      <c r="E740" s="66"/>
      <c r="F740" s="67">
        <f>F741</f>
        <v>8888</v>
      </c>
      <c r="G740" s="67">
        <f t="shared" si="259"/>
        <v>8888</v>
      </c>
      <c r="H740" s="67">
        <f t="shared" si="259"/>
        <v>8888</v>
      </c>
    </row>
    <row r="741" spans="1:8" s="136" customFormat="1" x14ac:dyDescent="0.2">
      <c r="A741" s="74" t="s">
        <v>94</v>
      </c>
      <c r="B741" s="75" t="s">
        <v>436</v>
      </c>
      <c r="C741" s="75" t="s">
        <v>438</v>
      </c>
      <c r="D741" s="75" t="s">
        <v>444</v>
      </c>
      <c r="E741" s="75" t="s">
        <v>366</v>
      </c>
      <c r="F741" s="76">
        <f>F742</f>
        <v>8888</v>
      </c>
      <c r="G741" s="76">
        <f t="shared" si="259"/>
        <v>8888</v>
      </c>
      <c r="H741" s="76">
        <f t="shared" si="259"/>
        <v>8888</v>
      </c>
    </row>
    <row r="742" spans="1:8" s="136" customFormat="1" x14ac:dyDescent="0.2">
      <c r="A742" s="74" t="s">
        <v>95</v>
      </c>
      <c r="B742" s="75" t="s">
        <v>436</v>
      </c>
      <c r="C742" s="75" t="s">
        <v>438</v>
      </c>
      <c r="D742" s="75" t="s">
        <v>444</v>
      </c>
      <c r="E742" s="75" t="s">
        <v>376</v>
      </c>
      <c r="F742" s="76">
        <v>8888</v>
      </c>
      <c r="G742" s="76">
        <v>8888</v>
      </c>
      <c r="H742" s="76">
        <v>8888</v>
      </c>
    </row>
    <row r="743" spans="1:8" s="136" customFormat="1" x14ac:dyDescent="0.2">
      <c r="A743" s="65" t="s">
        <v>709</v>
      </c>
      <c r="B743" s="66" t="s">
        <v>86</v>
      </c>
      <c r="C743" s="66" t="s">
        <v>70</v>
      </c>
      <c r="D743" s="66"/>
      <c r="E743" s="66"/>
      <c r="F743" s="67">
        <f t="shared" ref="F743:H747" si="260">F744</f>
        <v>93973.7</v>
      </c>
      <c r="G743" s="67">
        <f t="shared" si="260"/>
        <v>93973.7</v>
      </c>
      <c r="H743" s="67">
        <f t="shared" si="260"/>
        <v>93973.7</v>
      </c>
    </row>
    <row r="744" spans="1:8" s="136" customFormat="1" x14ac:dyDescent="0.2">
      <c r="A744" s="65" t="s">
        <v>275</v>
      </c>
      <c r="B744" s="66" t="s">
        <v>86</v>
      </c>
      <c r="C744" s="66" t="s">
        <v>69</v>
      </c>
      <c r="D744" s="95" t="s">
        <v>191</v>
      </c>
      <c r="E744" s="66"/>
      <c r="F744" s="67">
        <f t="shared" si="260"/>
        <v>93973.7</v>
      </c>
      <c r="G744" s="67">
        <f t="shared" si="260"/>
        <v>93973.7</v>
      </c>
      <c r="H744" s="67">
        <f t="shared" si="260"/>
        <v>93973.7</v>
      </c>
    </row>
    <row r="745" spans="1:8" s="136" customFormat="1" ht="12" customHeight="1" x14ac:dyDescent="0.2">
      <c r="A745" s="65" t="s">
        <v>710</v>
      </c>
      <c r="B745" s="66" t="s">
        <v>86</v>
      </c>
      <c r="C745" s="66" t="s">
        <v>69</v>
      </c>
      <c r="D745" s="66" t="s">
        <v>708</v>
      </c>
      <c r="E745" s="72"/>
      <c r="F745" s="67">
        <f t="shared" si="260"/>
        <v>93973.7</v>
      </c>
      <c r="G745" s="67">
        <f t="shared" si="260"/>
        <v>93973.7</v>
      </c>
      <c r="H745" s="67">
        <f t="shared" si="260"/>
        <v>93973.7</v>
      </c>
    </row>
    <row r="746" spans="1:8" s="136" customFormat="1" x14ac:dyDescent="0.2">
      <c r="A746" s="96" t="s">
        <v>286</v>
      </c>
      <c r="B746" s="92" t="s">
        <v>86</v>
      </c>
      <c r="C746" s="92" t="s">
        <v>69</v>
      </c>
      <c r="D746" s="113" t="s">
        <v>708</v>
      </c>
      <c r="E746" s="92"/>
      <c r="F746" s="97">
        <f t="shared" si="260"/>
        <v>93973.7</v>
      </c>
      <c r="G746" s="97">
        <f t="shared" si="260"/>
        <v>93973.7</v>
      </c>
      <c r="H746" s="97">
        <f t="shared" si="260"/>
        <v>93973.7</v>
      </c>
    </row>
    <row r="747" spans="1:8" s="136" customFormat="1" x14ac:dyDescent="0.2">
      <c r="A747" s="74" t="s">
        <v>276</v>
      </c>
      <c r="B747" s="75" t="s">
        <v>86</v>
      </c>
      <c r="C747" s="75" t="s">
        <v>69</v>
      </c>
      <c r="D747" s="75" t="s">
        <v>708</v>
      </c>
      <c r="E747" s="75" t="s">
        <v>277</v>
      </c>
      <c r="F747" s="76">
        <f t="shared" si="260"/>
        <v>93973.7</v>
      </c>
      <c r="G747" s="76">
        <f t="shared" si="260"/>
        <v>93973.7</v>
      </c>
      <c r="H747" s="76">
        <f t="shared" si="260"/>
        <v>93973.7</v>
      </c>
    </row>
    <row r="748" spans="1:8" s="136" customFormat="1" x14ac:dyDescent="0.2">
      <c r="A748" s="74" t="s">
        <v>278</v>
      </c>
      <c r="B748" s="75" t="s">
        <v>86</v>
      </c>
      <c r="C748" s="75" t="s">
        <v>69</v>
      </c>
      <c r="D748" s="75" t="s">
        <v>708</v>
      </c>
      <c r="E748" s="75" t="s">
        <v>371</v>
      </c>
      <c r="F748" s="76">
        <f>110973.7-17000</f>
        <v>93973.7</v>
      </c>
      <c r="G748" s="76">
        <f>110973.7-17000</f>
        <v>93973.7</v>
      </c>
      <c r="H748" s="76">
        <f>110973.7-17000</f>
        <v>93973.7</v>
      </c>
    </row>
    <row r="749" spans="1:8" x14ac:dyDescent="0.2">
      <c r="A749" s="309" t="s">
        <v>835</v>
      </c>
      <c r="B749" s="310"/>
      <c r="C749" s="310"/>
      <c r="D749" s="310"/>
      <c r="E749" s="311"/>
      <c r="F749" s="196">
        <v>0</v>
      </c>
      <c r="G749" s="145">
        <v>67620.100000000006</v>
      </c>
      <c r="H749" s="145">
        <v>135739</v>
      </c>
    </row>
    <row r="750" spans="1:8" x14ac:dyDescent="0.2">
      <c r="A750" s="28"/>
      <c r="B750" s="7"/>
      <c r="C750" s="7"/>
      <c r="D750" s="7"/>
      <c r="E750" s="7"/>
    </row>
    <row r="751" spans="1:8" ht="18.75" customHeight="1" x14ac:dyDescent="0.2">
      <c r="A751" s="318" t="s">
        <v>740</v>
      </c>
      <c r="B751" s="318"/>
      <c r="C751" s="318"/>
      <c r="D751" s="318"/>
      <c r="E751" s="318"/>
      <c r="F751" s="318"/>
    </row>
    <row r="752" spans="1:8" x14ac:dyDescent="0.2">
      <c r="A752" s="28"/>
      <c r="B752" s="7"/>
      <c r="C752" s="7"/>
      <c r="D752" s="7"/>
      <c r="E752" s="7"/>
    </row>
    <row r="753" spans="1:5" x14ac:dyDescent="0.2">
      <c r="A753" s="28"/>
      <c r="B753" s="7"/>
      <c r="C753" s="7"/>
      <c r="D753" s="7"/>
      <c r="E753" s="7"/>
    </row>
    <row r="754" spans="1:5" x14ac:dyDescent="0.2">
      <c r="A754" s="28"/>
      <c r="B754" s="7"/>
      <c r="C754" s="7"/>
      <c r="D754" s="7"/>
      <c r="E754" s="7"/>
    </row>
    <row r="755" spans="1:5" x14ac:dyDescent="0.2">
      <c r="A755" s="28"/>
      <c r="B755" s="7"/>
      <c r="C755" s="7"/>
      <c r="D755" s="7"/>
      <c r="E755" s="7"/>
    </row>
    <row r="756" spans="1:5" x14ac:dyDescent="0.2">
      <c r="A756" s="28"/>
      <c r="B756" s="7"/>
      <c r="C756" s="7"/>
      <c r="D756" s="7"/>
      <c r="E756" s="7"/>
    </row>
    <row r="757" spans="1:5" x14ac:dyDescent="0.2">
      <c r="A757" s="28"/>
      <c r="B757" s="7"/>
      <c r="C757" s="7"/>
      <c r="D757" s="7"/>
      <c r="E757" s="7"/>
    </row>
    <row r="758" spans="1:5" x14ac:dyDescent="0.2">
      <c r="A758" s="28"/>
      <c r="B758" s="7"/>
      <c r="C758" s="7"/>
      <c r="D758" s="7"/>
      <c r="E758" s="7"/>
    </row>
    <row r="759" spans="1:5" x14ac:dyDescent="0.2">
      <c r="A759" s="28"/>
      <c r="B759" s="7"/>
      <c r="C759" s="7"/>
      <c r="D759" s="7"/>
      <c r="E759" s="7"/>
    </row>
    <row r="760" spans="1:5" x14ac:dyDescent="0.2">
      <c r="A760" s="28"/>
      <c r="B760" s="7"/>
      <c r="C760" s="7"/>
      <c r="D760" s="7"/>
      <c r="E760" s="7"/>
    </row>
    <row r="761" spans="1:5" x14ac:dyDescent="0.2">
      <c r="A761" s="28"/>
      <c r="B761" s="7"/>
      <c r="C761" s="7"/>
      <c r="D761" s="7"/>
      <c r="E761" s="7"/>
    </row>
    <row r="762" spans="1:5" x14ac:dyDescent="0.2">
      <c r="A762" s="28"/>
      <c r="B762" s="7"/>
      <c r="C762" s="7"/>
      <c r="D762" s="7"/>
      <c r="E762" s="7"/>
    </row>
    <row r="763" spans="1:5" x14ac:dyDescent="0.2">
      <c r="A763" s="28"/>
      <c r="B763" s="7"/>
      <c r="C763" s="7"/>
      <c r="D763" s="7"/>
      <c r="E763" s="7"/>
    </row>
    <row r="764" spans="1:5" x14ac:dyDescent="0.2">
      <c r="A764" s="28"/>
      <c r="B764" s="7"/>
      <c r="C764" s="7"/>
      <c r="D764" s="7"/>
      <c r="E764" s="7"/>
    </row>
    <row r="765" spans="1:5" x14ac:dyDescent="0.2">
      <c r="A765" s="28"/>
      <c r="B765" s="7"/>
      <c r="C765" s="7"/>
      <c r="D765" s="7"/>
      <c r="E765" s="7"/>
    </row>
    <row r="766" spans="1:5" x14ac:dyDescent="0.2">
      <c r="A766" s="28"/>
      <c r="B766" s="7"/>
      <c r="C766" s="7"/>
      <c r="D766" s="7"/>
      <c r="E766" s="7"/>
    </row>
    <row r="767" spans="1:5" x14ac:dyDescent="0.2">
      <c r="A767" s="28"/>
      <c r="B767" s="7"/>
      <c r="C767" s="7"/>
      <c r="D767" s="7"/>
      <c r="E767" s="7"/>
    </row>
    <row r="768" spans="1:5" x14ac:dyDescent="0.2">
      <c r="A768" s="28"/>
      <c r="B768" s="7"/>
      <c r="C768" s="7"/>
      <c r="D768" s="7"/>
      <c r="E768" s="7"/>
    </row>
    <row r="769" spans="1:5" x14ac:dyDescent="0.2">
      <c r="A769" s="28"/>
      <c r="B769" s="7"/>
      <c r="C769" s="7"/>
      <c r="D769" s="7"/>
      <c r="E769" s="7"/>
    </row>
    <row r="770" spans="1:5" x14ac:dyDescent="0.2">
      <c r="A770" s="28"/>
      <c r="B770" s="7"/>
      <c r="C770" s="7"/>
      <c r="D770" s="7"/>
      <c r="E770" s="7"/>
    </row>
    <row r="771" spans="1:5" x14ac:dyDescent="0.2">
      <c r="A771" s="28"/>
      <c r="B771" s="7"/>
      <c r="C771" s="7"/>
      <c r="D771" s="7"/>
      <c r="E771" s="7"/>
    </row>
    <row r="772" spans="1:5" x14ac:dyDescent="0.2">
      <c r="A772" s="28"/>
      <c r="B772" s="7"/>
      <c r="C772" s="7"/>
      <c r="D772" s="7"/>
      <c r="E772" s="7"/>
    </row>
    <row r="773" spans="1:5" x14ac:dyDescent="0.2">
      <c r="A773" s="28"/>
      <c r="B773" s="7"/>
      <c r="C773" s="7"/>
      <c r="D773" s="7"/>
      <c r="E773" s="7"/>
    </row>
    <row r="774" spans="1:5" x14ac:dyDescent="0.2">
      <c r="A774" s="28"/>
      <c r="B774" s="7"/>
      <c r="C774" s="7"/>
      <c r="D774" s="7"/>
      <c r="E774" s="7"/>
    </row>
    <row r="775" spans="1:5" x14ac:dyDescent="0.2">
      <c r="A775" s="28"/>
      <c r="B775" s="7"/>
      <c r="C775" s="7"/>
      <c r="D775" s="7"/>
      <c r="E775" s="7"/>
    </row>
    <row r="776" spans="1:5" x14ac:dyDescent="0.2">
      <c r="A776" s="28"/>
      <c r="B776" s="7"/>
      <c r="C776" s="7"/>
      <c r="D776" s="7"/>
      <c r="E776" s="7"/>
    </row>
    <row r="777" spans="1:5" x14ac:dyDescent="0.2">
      <c r="A777" s="28"/>
      <c r="B777" s="7"/>
      <c r="C777" s="7"/>
      <c r="D777" s="7"/>
      <c r="E777" s="7"/>
    </row>
    <row r="778" spans="1:5" x14ac:dyDescent="0.2">
      <c r="A778" s="28"/>
      <c r="B778" s="7"/>
      <c r="C778" s="7"/>
      <c r="D778" s="7"/>
      <c r="E778" s="7"/>
    </row>
    <row r="779" spans="1:5" x14ac:dyDescent="0.2">
      <c r="A779" s="28"/>
      <c r="B779" s="7"/>
      <c r="C779" s="7"/>
      <c r="D779" s="7"/>
      <c r="E779" s="7"/>
    </row>
    <row r="780" spans="1:5" x14ac:dyDescent="0.2">
      <c r="A780" s="28"/>
      <c r="B780" s="7"/>
      <c r="C780" s="7"/>
      <c r="D780" s="7"/>
      <c r="E780" s="7"/>
    </row>
    <row r="781" spans="1:5" x14ac:dyDescent="0.2">
      <c r="A781" s="28"/>
      <c r="B781" s="7"/>
      <c r="C781" s="7"/>
      <c r="D781" s="7"/>
      <c r="E781" s="7"/>
    </row>
    <row r="782" spans="1:5" x14ac:dyDescent="0.2">
      <c r="A782" s="28"/>
      <c r="B782" s="7"/>
      <c r="C782" s="7"/>
      <c r="D782" s="7"/>
      <c r="E782" s="7"/>
    </row>
    <row r="783" spans="1:5" x14ac:dyDescent="0.2">
      <c r="A783" s="28"/>
      <c r="B783" s="7"/>
      <c r="C783" s="7"/>
      <c r="D783" s="7"/>
      <c r="E783" s="7"/>
    </row>
    <row r="784" spans="1:5" x14ac:dyDescent="0.2">
      <c r="A784" s="28"/>
      <c r="B784" s="7"/>
      <c r="C784" s="7"/>
      <c r="D784" s="7"/>
      <c r="E784" s="7"/>
    </row>
    <row r="785" spans="1:5" x14ac:dyDescent="0.2">
      <c r="A785" s="28"/>
      <c r="B785" s="7"/>
      <c r="C785" s="7"/>
      <c r="D785" s="7"/>
      <c r="E785" s="7"/>
    </row>
    <row r="786" spans="1:5" x14ac:dyDescent="0.2">
      <c r="A786" s="28"/>
      <c r="B786" s="7"/>
      <c r="C786" s="7"/>
      <c r="D786" s="7"/>
      <c r="E786" s="7"/>
    </row>
    <row r="787" spans="1:5" x14ac:dyDescent="0.2">
      <c r="A787" s="28"/>
      <c r="B787" s="7"/>
      <c r="C787" s="7"/>
      <c r="D787" s="7"/>
      <c r="E787" s="7"/>
    </row>
    <row r="788" spans="1:5" x14ac:dyDescent="0.2">
      <c r="A788" s="28"/>
      <c r="B788" s="7"/>
      <c r="C788" s="7"/>
      <c r="D788" s="7"/>
      <c r="E788" s="7"/>
    </row>
    <row r="789" spans="1:5" x14ac:dyDescent="0.2">
      <c r="A789" s="28"/>
      <c r="B789" s="7"/>
      <c r="C789" s="7"/>
      <c r="D789" s="7"/>
      <c r="E789" s="7"/>
    </row>
    <row r="790" spans="1:5" x14ac:dyDescent="0.2">
      <c r="A790" s="28"/>
      <c r="B790" s="7"/>
      <c r="C790" s="7"/>
      <c r="D790" s="7"/>
      <c r="E790" s="7"/>
    </row>
    <row r="791" spans="1:5" x14ac:dyDescent="0.2">
      <c r="A791" s="28"/>
      <c r="B791" s="7"/>
      <c r="C791" s="7"/>
      <c r="D791" s="7"/>
      <c r="E791" s="7"/>
    </row>
    <row r="792" spans="1:5" x14ac:dyDescent="0.2">
      <c r="A792" s="28"/>
      <c r="B792" s="7"/>
      <c r="C792" s="7"/>
      <c r="D792" s="7"/>
      <c r="E792" s="7"/>
    </row>
    <row r="793" spans="1:5" x14ac:dyDescent="0.2">
      <c r="A793" s="28"/>
      <c r="B793" s="7"/>
      <c r="C793" s="7"/>
      <c r="D793" s="7"/>
      <c r="E793" s="7"/>
    </row>
    <row r="794" spans="1:5" x14ac:dyDescent="0.2">
      <c r="A794" s="28"/>
      <c r="B794" s="7"/>
      <c r="C794" s="7"/>
      <c r="D794" s="7"/>
      <c r="E794" s="7"/>
    </row>
    <row r="795" spans="1:5" x14ac:dyDescent="0.2">
      <c r="A795" s="28"/>
      <c r="B795" s="7"/>
      <c r="C795" s="7"/>
      <c r="D795" s="7"/>
      <c r="E795" s="7"/>
    </row>
    <row r="796" spans="1:5" x14ac:dyDescent="0.2">
      <c r="A796" s="28"/>
      <c r="B796" s="7"/>
      <c r="C796" s="7"/>
      <c r="D796" s="7"/>
      <c r="E796" s="7"/>
    </row>
    <row r="797" spans="1:5" x14ac:dyDescent="0.2">
      <c r="A797" s="28"/>
      <c r="B797" s="7"/>
      <c r="C797" s="7"/>
      <c r="D797" s="7"/>
      <c r="E797" s="7"/>
    </row>
    <row r="798" spans="1:5" x14ac:dyDescent="0.2">
      <c r="A798" s="28"/>
      <c r="B798" s="7"/>
      <c r="C798" s="7"/>
      <c r="D798" s="7"/>
      <c r="E798" s="7"/>
    </row>
    <row r="799" spans="1:5" x14ac:dyDescent="0.2">
      <c r="A799" s="28"/>
      <c r="B799" s="7"/>
      <c r="C799" s="7"/>
      <c r="D799" s="7"/>
      <c r="E799" s="7"/>
    </row>
    <row r="800" spans="1:5" x14ac:dyDescent="0.2">
      <c r="A800" s="28"/>
      <c r="B800" s="7"/>
      <c r="C800" s="7"/>
      <c r="D800" s="7"/>
      <c r="E800" s="7"/>
    </row>
    <row r="801" spans="1:5" x14ac:dyDescent="0.2">
      <c r="A801" s="28"/>
      <c r="B801" s="7"/>
      <c r="C801" s="7"/>
      <c r="D801" s="7"/>
      <c r="E801" s="7"/>
    </row>
    <row r="802" spans="1:5" x14ac:dyDescent="0.2">
      <c r="A802" s="28"/>
      <c r="B802" s="7"/>
      <c r="C802" s="7"/>
      <c r="D802" s="7"/>
      <c r="E802" s="7"/>
    </row>
    <row r="803" spans="1:5" x14ac:dyDescent="0.2">
      <c r="A803" s="28"/>
      <c r="B803" s="7"/>
      <c r="C803" s="7"/>
      <c r="D803" s="7"/>
      <c r="E803" s="7"/>
    </row>
    <row r="804" spans="1:5" x14ac:dyDescent="0.2">
      <c r="A804" s="28"/>
      <c r="B804" s="7"/>
      <c r="C804" s="7"/>
      <c r="D804" s="7"/>
      <c r="E804" s="7"/>
    </row>
    <row r="805" spans="1:5" x14ac:dyDescent="0.2">
      <c r="A805" s="28"/>
      <c r="B805" s="7"/>
      <c r="C805" s="7"/>
      <c r="D805" s="7"/>
      <c r="E805" s="7"/>
    </row>
    <row r="806" spans="1:5" x14ac:dyDescent="0.2">
      <c r="A806" s="28"/>
      <c r="B806" s="7"/>
      <c r="C806" s="7"/>
      <c r="D806" s="7"/>
      <c r="E806" s="7"/>
    </row>
    <row r="807" spans="1:5" x14ac:dyDescent="0.2">
      <c r="A807" s="28"/>
      <c r="B807" s="7"/>
      <c r="C807" s="7"/>
      <c r="D807" s="7"/>
      <c r="E807" s="7"/>
    </row>
    <row r="808" spans="1:5" x14ac:dyDescent="0.2">
      <c r="A808" s="28"/>
      <c r="B808" s="7"/>
      <c r="C808" s="7"/>
      <c r="D808" s="7"/>
      <c r="E808" s="7"/>
    </row>
    <row r="809" spans="1:5" x14ac:dyDescent="0.2">
      <c r="A809" s="28"/>
      <c r="B809" s="7"/>
      <c r="C809" s="7"/>
      <c r="D809" s="7"/>
      <c r="E809" s="7"/>
    </row>
    <row r="810" spans="1:5" x14ac:dyDescent="0.2">
      <c r="A810" s="28"/>
      <c r="B810" s="7"/>
      <c r="C810" s="7"/>
      <c r="D810" s="7"/>
      <c r="E810" s="7"/>
    </row>
    <row r="811" spans="1:5" x14ac:dyDescent="0.2">
      <c r="A811" s="28"/>
      <c r="B811" s="7"/>
      <c r="C811" s="7"/>
      <c r="D811" s="7"/>
      <c r="E811" s="7"/>
    </row>
    <row r="812" spans="1:5" x14ac:dyDescent="0.2">
      <c r="A812" s="28"/>
      <c r="B812" s="7"/>
      <c r="C812" s="7"/>
      <c r="D812" s="7"/>
      <c r="E812" s="7"/>
    </row>
    <row r="813" spans="1:5" x14ac:dyDescent="0.2">
      <c r="A813" s="28"/>
      <c r="B813" s="7"/>
      <c r="C813" s="7"/>
      <c r="D813" s="7"/>
      <c r="E813" s="7"/>
    </row>
    <row r="814" spans="1:5" x14ac:dyDescent="0.2">
      <c r="A814" s="28"/>
      <c r="B814" s="7"/>
      <c r="C814" s="7"/>
      <c r="D814" s="7"/>
      <c r="E814" s="7"/>
    </row>
    <row r="815" spans="1:5" x14ac:dyDescent="0.2">
      <c r="A815" s="28"/>
      <c r="B815" s="7"/>
      <c r="C815" s="7"/>
      <c r="D815" s="7"/>
      <c r="E815" s="7"/>
    </row>
    <row r="816" spans="1:5" x14ac:dyDescent="0.2">
      <c r="A816" s="28"/>
      <c r="B816" s="7"/>
      <c r="C816" s="7"/>
      <c r="D816" s="7"/>
      <c r="E816" s="7"/>
    </row>
    <row r="817" spans="1:5" x14ac:dyDescent="0.2">
      <c r="A817" s="28"/>
      <c r="B817" s="7"/>
      <c r="C817" s="7"/>
      <c r="D817" s="7"/>
      <c r="E817" s="7"/>
    </row>
    <row r="818" spans="1:5" x14ac:dyDescent="0.2">
      <c r="A818" s="28"/>
      <c r="B818" s="7"/>
      <c r="C818" s="7"/>
      <c r="D818" s="7"/>
      <c r="E818" s="7"/>
    </row>
    <row r="819" spans="1:5" x14ac:dyDescent="0.2">
      <c r="A819" s="28"/>
      <c r="B819" s="7"/>
      <c r="C819" s="7"/>
      <c r="D819" s="7"/>
      <c r="E819" s="7"/>
    </row>
    <row r="820" spans="1:5" x14ac:dyDescent="0.2">
      <c r="A820" s="28"/>
      <c r="B820" s="7"/>
      <c r="C820" s="7"/>
      <c r="D820" s="7"/>
      <c r="E820" s="7"/>
    </row>
    <row r="821" spans="1:5" x14ac:dyDescent="0.2">
      <c r="A821" s="28"/>
      <c r="B821" s="7"/>
      <c r="C821" s="7"/>
      <c r="D821" s="7"/>
      <c r="E821" s="7"/>
    </row>
    <row r="822" spans="1:5" x14ac:dyDescent="0.2">
      <c r="A822" s="28"/>
      <c r="B822" s="7"/>
      <c r="C822" s="7"/>
      <c r="D822" s="7"/>
      <c r="E822" s="7"/>
    </row>
    <row r="823" spans="1:5" x14ac:dyDescent="0.2">
      <c r="A823" s="28"/>
      <c r="B823" s="7"/>
      <c r="C823" s="7"/>
      <c r="D823" s="7"/>
      <c r="E823" s="7"/>
    </row>
    <row r="824" spans="1:5" x14ac:dyDescent="0.2">
      <c r="A824" s="28"/>
      <c r="B824" s="7"/>
      <c r="C824" s="7"/>
      <c r="D824" s="7"/>
      <c r="E824" s="7"/>
    </row>
    <row r="825" spans="1:5" x14ac:dyDescent="0.2">
      <c r="A825" s="28"/>
      <c r="B825" s="7"/>
      <c r="C825" s="7"/>
      <c r="D825" s="7"/>
      <c r="E825" s="7"/>
    </row>
    <row r="826" spans="1:5" x14ac:dyDescent="0.2">
      <c r="A826" s="28"/>
      <c r="B826" s="7"/>
      <c r="C826" s="7"/>
      <c r="D826" s="7"/>
      <c r="E826" s="7"/>
    </row>
    <row r="827" spans="1:5" x14ac:dyDescent="0.2">
      <c r="A827" s="28"/>
      <c r="B827" s="7"/>
      <c r="C827" s="7"/>
      <c r="D827" s="7"/>
      <c r="E827" s="7"/>
    </row>
    <row r="828" spans="1:5" x14ac:dyDescent="0.2">
      <c r="A828" s="28"/>
      <c r="B828" s="7"/>
      <c r="C828" s="7"/>
      <c r="D828" s="7"/>
      <c r="E828" s="7"/>
    </row>
    <row r="829" spans="1:5" x14ac:dyDescent="0.2">
      <c r="A829" s="28"/>
      <c r="B829" s="7"/>
      <c r="C829" s="7"/>
      <c r="D829" s="7"/>
      <c r="E829" s="7"/>
    </row>
    <row r="830" spans="1:5" x14ac:dyDescent="0.2">
      <c r="A830" s="28"/>
      <c r="B830" s="7"/>
      <c r="C830" s="7"/>
      <c r="D830" s="7"/>
      <c r="E830" s="7"/>
    </row>
    <row r="831" spans="1:5" x14ac:dyDescent="0.2">
      <c r="A831" s="28"/>
      <c r="B831" s="7"/>
      <c r="C831" s="7"/>
      <c r="D831" s="7"/>
      <c r="E831" s="7"/>
    </row>
    <row r="832" spans="1:5" x14ac:dyDescent="0.2">
      <c r="A832" s="28"/>
      <c r="B832" s="7"/>
      <c r="C832" s="7"/>
      <c r="D832" s="7"/>
      <c r="E832" s="7"/>
    </row>
    <row r="833" spans="1:5" x14ac:dyDescent="0.2">
      <c r="A833" s="28"/>
      <c r="B833" s="7"/>
      <c r="C833" s="7"/>
      <c r="D833" s="7"/>
      <c r="E833" s="7"/>
    </row>
    <row r="834" spans="1:5" x14ac:dyDescent="0.2">
      <c r="A834" s="28"/>
      <c r="B834" s="7"/>
      <c r="C834" s="7"/>
      <c r="D834" s="7"/>
      <c r="E834" s="7"/>
    </row>
    <row r="835" spans="1:5" x14ac:dyDescent="0.2">
      <c r="A835" s="28"/>
      <c r="B835" s="7"/>
      <c r="C835" s="7"/>
      <c r="D835" s="7"/>
      <c r="E835" s="7"/>
    </row>
    <row r="836" spans="1:5" x14ac:dyDescent="0.2">
      <c r="A836" s="28"/>
      <c r="B836" s="7"/>
      <c r="C836" s="7"/>
      <c r="D836" s="7"/>
      <c r="E836" s="7"/>
    </row>
    <row r="837" spans="1:5" x14ac:dyDescent="0.2">
      <c r="A837" s="28"/>
      <c r="B837" s="7"/>
      <c r="C837" s="7"/>
      <c r="D837" s="7"/>
      <c r="E837" s="7"/>
    </row>
    <row r="838" spans="1:5" x14ac:dyDescent="0.2">
      <c r="A838" s="28"/>
      <c r="B838" s="7"/>
      <c r="C838" s="7"/>
      <c r="D838" s="7"/>
      <c r="E838" s="7"/>
    </row>
    <row r="839" spans="1:5" x14ac:dyDescent="0.2">
      <c r="A839" s="28"/>
      <c r="B839" s="7"/>
      <c r="C839" s="7"/>
      <c r="D839" s="7"/>
      <c r="E839" s="7"/>
    </row>
    <row r="840" spans="1:5" x14ac:dyDescent="0.2">
      <c r="A840" s="28"/>
      <c r="B840" s="7"/>
      <c r="C840" s="7"/>
      <c r="D840" s="7"/>
      <c r="E840" s="7"/>
    </row>
    <row r="841" spans="1:5" x14ac:dyDescent="0.2">
      <c r="A841" s="28"/>
      <c r="B841" s="7"/>
      <c r="C841" s="7"/>
      <c r="D841" s="7"/>
      <c r="E841" s="7"/>
    </row>
    <row r="842" spans="1:5" x14ac:dyDescent="0.2">
      <c r="A842" s="28"/>
      <c r="B842" s="7"/>
      <c r="C842" s="7"/>
      <c r="D842" s="7"/>
      <c r="E842" s="7"/>
    </row>
    <row r="843" spans="1:5" x14ac:dyDescent="0.2">
      <c r="A843" s="28"/>
      <c r="B843" s="7"/>
      <c r="C843" s="7"/>
      <c r="D843" s="7"/>
      <c r="E843" s="7"/>
    </row>
    <row r="844" spans="1:5" x14ac:dyDescent="0.2">
      <c r="A844" s="28"/>
      <c r="B844" s="7"/>
      <c r="C844" s="7"/>
      <c r="D844" s="7"/>
      <c r="E844" s="7"/>
    </row>
    <row r="845" spans="1:5" x14ac:dyDescent="0.2">
      <c r="A845" s="28"/>
      <c r="B845" s="7"/>
      <c r="C845" s="7"/>
      <c r="D845" s="7"/>
      <c r="E845" s="7"/>
    </row>
    <row r="846" spans="1:5" x14ac:dyDescent="0.2">
      <c r="A846" s="28"/>
      <c r="B846" s="7"/>
      <c r="C846" s="7"/>
      <c r="D846" s="7"/>
      <c r="E846" s="7"/>
    </row>
    <row r="847" spans="1:5" x14ac:dyDescent="0.2">
      <c r="A847" s="28"/>
      <c r="B847" s="7"/>
      <c r="C847" s="7"/>
      <c r="D847" s="7"/>
      <c r="E847" s="7"/>
    </row>
    <row r="848" spans="1:5" x14ac:dyDescent="0.2">
      <c r="A848" s="28"/>
      <c r="B848" s="7"/>
      <c r="C848" s="7"/>
      <c r="D848" s="7"/>
      <c r="E848" s="7"/>
    </row>
    <row r="849" spans="1:5" x14ac:dyDescent="0.2">
      <c r="A849" s="28"/>
      <c r="B849" s="7"/>
      <c r="C849" s="7"/>
      <c r="D849" s="7"/>
      <c r="E849" s="7"/>
    </row>
    <row r="850" spans="1:5" x14ac:dyDescent="0.2">
      <c r="A850" s="28"/>
      <c r="B850" s="7"/>
      <c r="C850" s="7"/>
      <c r="D850" s="7"/>
      <c r="E850" s="7"/>
    </row>
    <row r="851" spans="1:5" x14ac:dyDescent="0.2">
      <c r="A851" s="28"/>
      <c r="B851" s="7"/>
      <c r="C851" s="7"/>
      <c r="D851" s="7"/>
      <c r="E851" s="7"/>
    </row>
    <row r="852" spans="1:5" x14ac:dyDescent="0.2">
      <c r="A852" s="28"/>
      <c r="B852" s="7"/>
      <c r="C852" s="7"/>
      <c r="D852" s="7"/>
      <c r="E852" s="7"/>
    </row>
    <row r="853" spans="1:5" x14ac:dyDescent="0.2">
      <c r="A853" s="28"/>
      <c r="B853" s="7"/>
      <c r="C853" s="7"/>
      <c r="D853" s="7"/>
      <c r="E853" s="7"/>
    </row>
    <row r="854" spans="1:5" x14ac:dyDescent="0.2">
      <c r="A854" s="28"/>
      <c r="B854" s="7"/>
      <c r="C854" s="7"/>
      <c r="D854" s="7"/>
      <c r="E854" s="7"/>
    </row>
    <row r="855" spans="1:5" x14ac:dyDescent="0.2">
      <c r="A855" s="28"/>
      <c r="B855" s="7"/>
      <c r="C855" s="7"/>
      <c r="D855" s="7"/>
      <c r="E855" s="7"/>
    </row>
    <row r="856" spans="1:5" x14ac:dyDescent="0.2">
      <c r="A856" s="28"/>
      <c r="B856" s="7"/>
      <c r="C856" s="7"/>
      <c r="D856" s="7"/>
      <c r="E856" s="7"/>
    </row>
    <row r="857" spans="1:5" x14ac:dyDescent="0.2">
      <c r="A857" s="28"/>
      <c r="B857" s="7"/>
      <c r="C857" s="7"/>
      <c r="D857" s="7"/>
      <c r="E857" s="7"/>
    </row>
    <row r="858" spans="1:5" x14ac:dyDescent="0.2">
      <c r="A858" s="28"/>
      <c r="B858" s="7"/>
      <c r="C858" s="7"/>
      <c r="D858" s="7"/>
      <c r="E858" s="7"/>
    </row>
    <row r="859" spans="1:5" x14ac:dyDescent="0.2">
      <c r="A859" s="28"/>
      <c r="B859" s="7"/>
      <c r="C859" s="7"/>
      <c r="D859" s="7"/>
      <c r="E859" s="7"/>
    </row>
    <row r="860" spans="1:5" x14ac:dyDescent="0.2">
      <c r="A860" s="28"/>
      <c r="B860" s="7"/>
      <c r="C860" s="7"/>
      <c r="D860" s="7"/>
      <c r="E860" s="7"/>
    </row>
    <row r="861" spans="1:5" x14ac:dyDescent="0.2">
      <c r="A861" s="28"/>
      <c r="B861" s="7"/>
      <c r="C861" s="7"/>
      <c r="D861" s="7"/>
      <c r="E861" s="7"/>
    </row>
    <row r="862" spans="1:5" x14ac:dyDescent="0.2">
      <c r="A862" s="28"/>
      <c r="B862" s="7"/>
      <c r="C862" s="7"/>
      <c r="D862" s="7"/>
      <c r="E862" s="7"/>
    </row>
    <row r="863" spans="1:5" x14ac:dyDescent="0.2">
      <c r="A863" s="28"/>
      <c r="B863" s="7"/>
      <c r="C863" s="7"/>
      <c r="D863" s="7"/>
      <c r="E863" s="7"/>
    </row>
    <row r="864" spans="1:5" x14ac:dyDescent="0.2">
      <c r="A864" s="28"/>
      <c r="B864" s="7"/>
      <c r="C864" s="7"/>
      <c r="D864" s="7"/>
      <c r="E864" s="7"/>
    </row>
    <row r="865" spans="1:5" x14ac:dyDescent="0.2">
      <c r="A865" s="28"/>
      <c r="B865" s="7"/>
      <c r="C865" s="7"/>
      <c r="D865" s="7"/>
      <c r="E865" s="7"/>
    </row>
    <row r="866" spans="1:5" x14ac:dyDescent="0.2">
      <c r="A866" s="28"/>
      <c r="B866" s="7"/>
      <c r="C866" s="7"/>
      <c r="D866" s="7"/>
      <c r="E866" s="7"/>
    </row>
    <row r="867" spans="1:5" x14ac:dyDescent="0.2">
      <c r="A867" s="28"/>
      <c r="B867" s="7"/>
      <c r="C867" s="7"/>
      <c r="D867" s="7"/>
      <c r="E867" s="7"/>
    </row>
    <row r="868" spans="1:5" x14ac:dyDescent="0.2">
      <c r="A868" s="28"/>
      <c r="B868" s="7"/>
      <c r="C868" s="7"/>
      <c r="D868" s="7"/>
      <c r="E868" s="7"/>
    </row>
    <row r="869" spans="1:5" x14ac:dyDescent="0.2">
      <c r="A869" s="28"/>
      <c r="B869" s="7"/>
      <c r="C869" s="7"/>
      <c r="D869" s="7"/>
      <c r="E869" s="7"/>
    </row>
    <row r="870" spans="1:5" x14ac:dyDescent="0.2">
      <c r="A870" s="28"/>
      <c r="B870" s="7"/>
      <c r="C870" s="7"/>
      <c r="D870" s="7"/>
      <c r="E870" s="7"/>
    </row>
    <row r="871" spans="1:5" x14ac:dyDescent="0.2">
      <c r="A871" s="28"/>
      <c r="B871" s="7"/>
      <c r="C871" s="7"/>
      <c r="D871" s="7"/>
      <c r="E871" s="7"/>
    </row>
    <row r="872" spans="1:5" x14ac:dyDescent="0.2">
      <c r="A872" s="28"/>
      <c r="B872" s="7"/>
      <c r="C872" s="7"/>
      <c r="D872" s="7"/>
      <c r="E872" s="7"/>
    </row>
    <row r="873" spans="1:5" x14ac:dyDescent="0.2">
      <c r="A873" s="28"/>
      <c r="B873" s="7"/>
      <c r="C873" s="7"/>
      <c r="D873" s="7"/>
      <c r="E873" s="7"/>
    </row>
    <row r="874" spans="1:5" x14ac:dyDescent="0.2">
      <c r="A874" s="28"/>
      <c r="B874" s="7"/>
      <c r="C874" s="7"/>
      <c r="D874" s="7"/>
      <c r="E874" s="7"/>
    </row>
    <row r="875" spans="1:5" x14ac:dyDescent="0.2">
      <c r="A875" s="28"/>
      <c r="B875" s="7"/>
      <c r="C875" s="7"/>
      <c r="D875" s="7"/>
      <c r="E875" s="7"/>
    </row>
    <row r="876" spans="1:5" x14ac:dyDescent="0.2">
      <c r="A876" s="28"/>
      <c r="B876" s="7"/>
      <c r="C876" s="7"/>
      <c r="D876" s="7"/>
      <c r="E876" s="7"/>
    </row>
    <row r="877" spans="1:5" x14ac:dyDescent="0.2">
      <c r="A877" s="28"/>
      <c r="B877" s="7"/>
      <c r="C877" s="7"/>
      <c r="D877" s="7"/>
      <c r="E877" s="7"/>
    </row>
    <row r="878" spans="1:5" x14ac:dyDescent="0.2">
      <c r="A878" s="28"/>
      <c r="B878" s="7"/>
      <c r="C878" s="7"/>
      <c r="D878" s="7"/>
      <c r="E878" s="7"/>
    </row>
    <row r="879" spans="1:5" x14ac:dyDescent="0.2">
      <c r="A879" s="28"/>
      <c r="B879" s="7"/>
      <c r="C879" s="7"/>
      <c r="D879" s="7"/>
      <c r="E879" s="7"/>
    </row>
    <row r="880" spans="1:5" x14ac:dyDescent="0.2">
      <c r="A880" s="28"/>
      <c r="B880" s="7"/>
      <c r="C880" s="7"/>
      <c r="D880" s="7"/>
      <c r="E880" s="7"/>
    </row>
    <row r="881" spans="1:5" x14ac:dyDescent="0.2">
      <c r="A881" s="28"/>
      <c r="B881" s="7"/>
      <c r="C881" s="7"/>
      <c r="D881" s="7"/>
      <c r="E881" s="7"/>
    </row>
    <row r="882" spans="1:5" x14ac:dyDescent="0.2">
      <c r="A882" s="28"/>
      <c r="B882" s="7"/>
      <c r="C882" s="7"/>
      <c r="D882" s="7"/>
      <c r="E882" s="7"/>
    </row>
    <row r="883" spans="1:5" x14ac:dyDescent="0.2">
      <c r="A883" s="28"/>
      <c r="B883" s="7"/>
      <c r="C883" s="7"/>
      <c r="D883" s="7"/>
      <c r="E883" s="7"/>
    </row>
    <row r="884" spans="1:5" x14ac:dyDescent="0.2">
      <c r="A884" s="28"/>
      <c r="B884" s="7"/>
      <c r="C884" s="7"/>
      <c r="D884" s="7"/>
      <c r="E884" s="7"/>
    </row>
    <row r="885" spans="1:5" x14ac:dyDescent="0.2">
      <c r="A885" s="28"/>
      <c r="B885" s="7"/>
      <c r="C885" s="7"/>
      <c r="D885" s="7"/>
      <c r="E885" s="7"/>
    </row>
    <row r="886" spans="1:5" x14ac:dyDescent="0.2">
      <c r="A886" s="28"/>
      <c r="B886" s="7"/>
      <c r="C886" s="7"/>
      <c r="D886" s="7"/>
      <c r="E886" s="7"/>
    </row>
    <row r="887" spans="1:5" x14ac:dyDescent="0.2">
      <c r="A887" s="28"/>
      <c r="B887" s="7"/>
      <c r="C887" s="7"/>
      <c r="D887" s="7"/>
      <c r="E887" s="7"/>
    </row>
    <row r="888" spans="1:5" x14ac:dyDescent="0.2">
      <c r="A888" s="28"/>
      <c r="B888" s="7"/>
      <c r="C888" s="7"/>
      <c r="D888" s="7"/>
      <c r="E888" s="7"/>
    </row>
    <row r="889" spans="1:5" x14ac:dyDescent="0.2">
      <c r="A889" s="28"/>
      <c r="B889" s="7"/>
      <c r="C889" s="7"/>
      <c r="D889" s="7"/>
      <c r="E889" s="7"/>
    </row>
    <row r="890" spans="1:5" x14ac:dyDescent="0.2">
      <c r="A890" s="28"/>
      <c r="B890" s="7"/>
      <c r="C890" s="7"/>
      <c r="D890" s="7"/>
      <c r="E890" s="7"/>
    </row>
    <row r="891" spans="1:5" x14ac:dyDescent="0.2">
      <c r="A891" s="28"/>
      <c r="B891" s="7"/>
      <c r="C891" s="7"/>
      <c r="D891" s="7"/>
      <c r="E891" s="7"/>
    </row>
    <row r="892" spans="1:5" x14ac:dyDescent="0.2">
      <c r="A892" s="28"/>
      <c r="B892" s="7"/>
      <c r="C892" s="7"/>
      <c r="D892" s="7"/>
      <c r="E892" s="7"/>
    </row>
    <row r="893" spans="1:5" x14ac:dyDescent="0.2">
      <c r="A893" s="28"/>
      <c r="B893" s="7"/>
      <c r="C893" s="7"/>
      <c r="D893" s="7"/>
      <c r="E893" s="7"/>
    </row>
    <row r="894" spans="1:5" x14ac:dyDescent="0.2">
      <c r="A894" s="28"/>
      <c r="B894" s="7"/>
      <c r="C894" s="7"/>
      <c r="D894" s="7"/>
      <c r="E894" s="7"/>
    </row>
    <row r="895" spans="1:5" x14ac:dyDescent="0.2">
      <c r="A895" s="28"/>
      <c r="B895" s="7"/>
      <c r="C895" s="7"/>
      <c r="D895" s="7"/>
      <c r="E895" s="7"/>
    </row>
    <row r="896" spans="1:5" x14ac:dyDescent="0.2">
      <c r="A896" s="28"/>
      <c r="B896" s="7"/>
      <c r="C896" s="7"/>
      <c r="D896" s="7"/>
      <c r="E896" s="7"/>
    </row>
    <row r="897" spans="1:5" x14ac:dyDescent="0.2">
      <c r="A897" s="28"/>
      <c r="B897" s="7"/>
      <c r="C897" s="7"/>
      <c r="D897" s="7"/>
      <c r="E897" s="7"/>
    </row>
    <row r="898" spans="1:5" x14ac:dyDescent="0.2">
      <c r="A898" s="28"/>
      <c r="B898" s="7"/>
      <c r="C898" s="7"/>
      <c r="D898" s="7"/>
      <c r="E898" s="7"/>
    </row>
    <row r="899" spans="1:5" x14ac:dyDescent="0.2">
      <c r="A899" s="28"/>
      <c r="B899" s="7"/>
      <c r="C899" s="7"/>
      <c r="D899" s="7"/>
      <c r="E899" s="7"/>
    </row>
    <row r="900" spans="1:5" x14ac:dyDescent="0.2">
      <c r="A900" s="28"/>
      <c r="B900" s="7"/>
      <c r="C900" s="7"/>
      <c r="D900" s="7"/>
      <c r="E900" s="7"/>
    </row>
    <row r="901" spans="1:5" x14ac:dyDescent="0.2">
      <c r="A901" s="28"/>
      <c r="B901" s="7"/>
      <c r="C901" s="7"/>
      <c r="D901" s="7"/>
      <c r="E901" s="7"/>
    </row>
    <row r="902" spans="1:5" x14ac:dyDescent="0.2">
      <c r="A902" s="28"/>
      <c r="B902" s="7"/>
      <c r="C902" s="7"/>
      <c r="D902" s="7"/>
      <c r="E902" s="7"/>
    </row>
    <row r="903" spans="1:5" x14ac:dyDescent="0.2">
      <c r="A903" s="28"/>
      <c r="B903" s="7"/>
      <c r="C903" s="7"/>
      <c r="D903" s="7"/>
      <c r="E903" s="7"/>
    </row>
    <row r="904" spans="1:5" x14ac:dyDescent="0.2">
      <c r="A904" s="28"/>
      <c r="B904" s="7"/>
      <c r="C904" s="7"/>
      <c r="D904" s="7"/>
      <c r="E904" s="7"/>
    </row>
    <row r="905" spans="1:5" x14ac:dyDescent="0.2">
      <c r="A905" s="28"/>
      <c r="B905" s="7"/>
      <c r="C905" s="7"/>
      <c r="D905" s="7"/>
      <c r="E905" s="7"/>
    </row>
  </sheetData>
  <autoFilter ref="A13:H749"/>
  <mergeCells count="15">
    <mergeCell ref="A749:E749"/>
    <mergeCell ref="A751:F751"/>
    <mergeCell ref="A1:H1"/>
    <mergeCell ref="A2:H2"/>
    <mergeCell ref="A3:H3"/>
    <mergeCell ref="A4:H4"/>
    <mergeCell ref="A5:H5"/>
    <mergeCell ref="A11:A12"/>
    <mergeCell ref="B11:B12"/>
    <mergeCell ref="F11:H11"/>
    <mergeCell ref="C11:C12"/>
    <mergeCell ref="D11:D12"/>
    <mergeCell ref="E11:E12"/>
    <mergeCell ref="A10:H10"/>
    <mergeCell ref="A8:H8"/>
  </mergeCells>
  <phoneticPr fontId="2" type="noConversion"/>
  <pageMargins left="0.39370078740157483" right="0.39370078740157483" top="0.39370078740157483" bottom="0.39370078740157483" header="0.39370078740157483" footer="0"/>
  <pageSetup paperSize="9" scale="82" orientation="landscape" useFirstPageNumber="1" r:id="rId1"/>
  <headerFooter alignWithMargins="0">
    <oddFooter>&amp;C&amp;P</oddFooter>
  </headerFooter>
  <rowBreaks count="5" manualBreakCount="5">
    <brk id="41" max="7" man="1"/>
    <brk id="252" max="7" man="1"/>
    <brk id="550" max="8" man="1"/>
    <brk id="582" max="8" man="1"/>
    <brk id="714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H1026"/>
  <sheetViews>
    <sheetView view="pageBreakPreview" zoomScale="150" zoomScaleNormal="150" zoomScaleSheetLayoutView="150" workbookViewId="0">
      <selection activeCell="F19" sqref="F19"/>
    </sheetView>
  </sheetViews>
  <sheetFormatPr defaultRowHeight="12.75" x14ac:dyDescent="0.2"/>
  <cols>
    <col min="1" max="1" width="80" style="6" customWidth="1"/>
    <col min="2" max="2" width="13.28515625" style="6" customWidth="1"/>
    <col min="3" max="3" width="8.7109375" style="7" customWidth="1"/>
    <col min="4" max="4" width="8" style="7" customWidth="1"/>
    <col min="5" max="5" width="8.28515625" style="7" customWidth="1"/>
    <col min="6" max="8" width="14.7109375" customWidth="1"/>
  </cols>
  <sheetData>
    <row r="1" spans="1:8" ht="15" x14ac:dyDescent="0.25">
      <c r="A1" s="300" t="s">
        <v>530</v>
      </c>
      <c r="B1" s="300"/>
      <c r="C1" s="300"/>
      <c r="D1" s="300"/>
      <c r="E1" s="300"/>
      <c r="F1" s="300"/>
      <c r="G1" s="300"/>
      <c r="H1" s="300"/>
    </row>
    <row r="2" spans="1:8" ht="15" x14ac:dyDescent="0.25">
      <c r="A2" s="300" t="s">
        <v>545</v>
      </c>
      <c r="B2" s="300"/>
      <c r="C2" s="300"/>
      <c r="D2" s="300"/>
      <c r="E2" s="300"/>
      <c r="F2" s="300"/>
      <c r="G2" s="300"/>
      <c r="H2" s="300"/>
    </row>
    <row r="3" spans="1:8" ht="15" x14ac:dyDescent="0.25">
      <c r="A3" s="300" t="s">
        <v>554</v>
      </c>
      <c r="B3" s="300"/>
      <c r="C3" s="300"/>
      <c r="D3" s="300"/>
      <c r="E3" s="300"/>
      <c r="F3" s="300"/>
      <c r="G3" s="300"/>
      <c r="H3" s="300"/>
    </row>
    <row r="4" spans="1:8" ht="15" x14ac:dyDescent="0.25">
      <c r="A4" s="300" t="s">
        <v>99</v>
      </c>
      <c r="B4" s="300"/>
      <c r="C4" s="300"/>
      <c r="D4" s="300"/>
      <c r="E4" s="300"/>
      <c r="F4" s="300"/>
      <c r="G4" s="300"/>
      <c r="H4" s="300"/>
    </row>
    <row r="5" spans="1:8" ht="15" x14ac:dyDescent="0.25">
      <c r="A5" s="300" t="s">
        <v>555</v>
      </c>
      <c r="B5" s="300"/>
      <c r="C5" s="300"/>
      <c r="D5" s="300"/>
      <c r="E5" s="300"/>
      <c r="F5" s="300"/>
      <c r="G5" s="300"/>
      <c r="H5" s="300"/>
    </row>
    <row r="8" spans="1:8" ht="12.75" customHeight="1" x14ac:dyDescent="0.2">
      <c r="A8" s="329" t="s">
        <v>372</v>
      </c>
      <c r="B8" s="329"/>
      <c r="C8" s="329"/>
      <c r="D8" s="329"/>
      <c r="E8" s="329"/>
      <c r="F8" s="329"/>
      <c r="G8" s="329"/>
      <c r="H8" s="329"/>
    </row>
    <row r="9" spans="1:8" ht="21" customHeight="1" x14ac:dyDescent="0.2">
      <c r="A9" s="329"/>
      <c r="B9" s="329"/>
      <c r="C9" s="329"/>
      <c r="D9" s="329"/>
      <c r="E9" s="329"/>
      <c r="F9" s="329"/>
      <c r="G9" s="329"/>
      <c r="H9" s="329"/>
    </row>
    <row r="10" spans="1:8" ht="14.25" x14ac:dyDescent="0.2">
      <c r="A10" s="330" t="s">
        <v>766</v>
      </c>
      <c r="B10" s="330"/>
      <c r="C10" s="330"/>
      <c r="D10" s="330"/>
      <c r="E10" s="330"/>
      <c r="F10" s="330"/>
      <c r="G10" s="330"/>
      <c r="H10" s="330"/>
    </row>
    <row r="11" spans="1:8" x14ac:dyDescent="0.2">
      <c r="A11" s="328" t="s">
        <v>417</v>
      </c>
      <c r="B11" s="328"/>
      <c r="C11" s="328"/>
      <c r="D11" s="328"/>
      <c r="E11" s="328"/>
      <c r="F11" s="328"/>
      <c r="G11" s="328"/>
      <c r="H11" s="328"/>
    </row>
    <row r="12" spans="1:8" ht="38.25" customHeight="1" x14ac:dyDescent="0.2">
      <c r="A12" s="324" t="s">
        <v>100</v>
      </c>
      <c r="B12" s="326" t="s">
        <v>386</v>
      </c>
      <c r="C12" s="326" t="s">
        <v>33</v>
      </c>
      <c r="D12" s="326" t="s">
        <v>32</v>
      </c>
      <c r="E12" s="326" t="s">
        <v>102</v>
      </c>
      <c r="F12" s="312" t="s">
        <v>141</v>
      </c>
      <c r="G12" s="313"/>
      <c r="H12" s="314"/>
    </row>
    <row r="13" spans="1:8" ht="14.25" customHeight="1" x14ac:dyDescent="0.2">
      <c r="A13" s="325"/>
      <c r="B13" s="327"/>
      <c r="C13" s="327"/>
      <c r="D13" s="327"/>
      <c r="E13" s="327"/>
      <c r="F13" s="31" t="s">
        <v>764</v>
      </c>
      <c r="G13" s="31" t="s">
        <v>765</v>
      </c>
      <c r="H13" s="31" t="s">
        <v>556</v>
      </c>
    </row>
    <row r="14" spans="1:8" ht="14.25" customHeight="1" x14ac:dyDescent="0.2">
      <c r="A14" s="285" t="s">
        <v>823</v>
      </c>
      <c r="B14" s="206"/>
      <c r="C14" s="206"/>
      <c r="D14" s="206"/>
      <c r="E14" s="206"/>
      <c r="F14" s="284">
        <f>F15+F68+F74+F143+F232+F278+F285+F392+F489+F620+F730+F764+F771+F782</f>
        <v>5143206.265180001</v>
      </c>
      <c r="G14" s="284">
        <f>G15+G68+G74+G143+G232+G278+G285+G392+G489+G620+G730+G764+G771+G782+G966</f>
        <v>4159992.6999999997</v>
      </c>
      <c r="H14" s="284">
        <f>H15+H68+H74+H143+H232+H278+H285+H392+H489+H620+H730+H764+H771+H782+H966</f>
        <v>4106674.9</v>
      </c>
    </row>
    <row r="15" spans="1:8" s="9" customFormat="1" ht="15" x14ac:dyDescent="0.2">
      <c r="A15" s="230" t="s">
        <v>561</v>
      </c>
      <c r="B15" s="283" t="s">
        <v>194</v>
      </c>
      <c r="C15" s="229"/>
      <c r="D15" s="229"/>
      <c r="E15" s="243"/>
      <c r="F15" s="228">
        <f>F16+F52</f>
        <v>38923</v>
      </c>
      <c r="G15" s="228">
        <f>G16+G52</f>
        <v>38011</v>
      </c>
      <c r="H15" s="228">
        <f>H16+H52</f>
        <v>37037</v>
      </c>
    </row>
    <row r="16" spans="1:8" s="54" customFormat="1" ht="27" x14ac:dyDescent="0.2">
      <c r="A16" s="101" t="s">
        <v>53</v>
      </c>
      <c r="B16" s="102" t="s">
        <v>155</v>
      </c>
      <c r="C16" s="69"/>
      <c r="D16" s="69"/>
      <c r="E16" s="100"/>
      <c r="F16" s="70">
        <f>F17+F22+F27+F32+F37+F42+F47</f>
        <v>37173</v>
      </c>
      <c r="G16" s="70">
        <f>G17+G22+G27+G32+G37+G42+G47</f>
        <v>36461</v>
      </c>
      <c r="H16" s="70">
        <f>H17+H22+H27+H32+H37+H42+H47</f>
        <v>36887</v>
      </c>
    </row>
    <row r="17" spans="1:8" s="54" customFormat="1" ht="12" x14ac:dyDescent="0.2">
      <c r="A17" s="94" t="s">
        <v>562</v>
      </c>
      <c r="B17" s="95" t="s">
        <v>563</v>
      </c>
      <c r="C17" s="66"/>
      <c r="D17" s="66"/>
      <c r="E17" s="103"/>
      <c r="F17" s="67">
        <f t="shared" ref="F17:H20" si="0">F18</f>
        <v>2300</v>
      </c>
      <c r="G17" s="67">
        <f t="shared" si="0"/>
        <v>2335</v>
      </c>
      <c r="H17" s="67">
        <f t="shared" si="0"/>
        <v>2425</v>
      </c>
    </row>
    <row r="18" spans="1:8" s="54" customFormat="1" ht="12" x14ac:dyDescent="0.2">
      <c r="A18" s="94" t="s">
        <v>104</v>
      </c>
      <c r="B18" s="95" t="s">
        <v>563</v>
      </c>
      <c r="C18" s="66" t="s">
        <v>69</v>
      </c>
      <c r="D18" s="66"/>
      <c r="E18" s="103"/>
      <c r="F18" s="67">
        <f t="shared" si="0"/>
        <v>2300</v>
      </c>
      <c r="G18" s="67">
        <f t="shared" si="0"/>
        <v>2335</v>
      </c>
      <c r="H18" s="67">
        <f t="shared" si="0"/>
        <v>2425</v>
      </c>
    </row>
    <row r="19" spans="1:8" s="54" customFormat="1" ht="12" x14ac:dyDescent="0.2">
      <c r="A19" s="94" t="s">
        <v>288</v>
      </c>
      <c r="B19" s="95" t="s">
        <v>563</v>
      </c>
      <c r="C19" s="66" t="s">
        <v>69</v>
      </c>
      <c r="D19" s="66" t="s">
        <v>86</v>
      </c>
      <c r="E19" s="103"/>
      <c r="F19" s="67">
        <f t="shared" si="0"/>
        <v>2300</v>
      </c>
      <c r="G19" s="67">
        <f t="shared" si="0"/>
        <v>2335</v>
      </c>
      <c r="H19" s="67">
        <f t="shared" si="0"/>
        <v>2425</v>
      </c>
    </row>
    <row r="20" spans="1:8" s="54" customFormat="1" ht="12" x14ac:dyDescent="0.2">
      <c r="A20" s="74" t="s">
        <v>495</v>
      </c>
      <c r="B20" s="85" t="s">
        <v>563</v>
      </c>
      <c r="C20" s="75" t="s">
        <v>69</v>
      </c>
      <c r="D20" s="75" t="s">
        <v>86</v>
      </c>
      <c r="E20" s="90">
        <v>200</v>
      </c>
      <c r="F20" s="76">
        <f t="shared" si="0"/>
        <v>2300</v>
      </c>
      <c r="G20" s="76">
        <f t="shared" si="0"/>
        <v>2335</v>
      </c>
      <c r="H20" s="76">
        <f t="shared" si="0"/>
        <v>2425</v>
      </c>
    </row>
    <row r="21" spans="1:8" s="54" customFormat="1" ht="12" x14ac:dyDescent="0.2">
      <c r="A21" s="74" t="s">
        <v>78</v>
      </c>
      <c r="B21" s="85" t="s">
        <v>563</v>
      </c>
      <c r="C21" s="75" t="s">
        <v>69</v>
      </c>
      <c r="D21" s="75" t="s">
        <v>86</v>
      </c>
      <c r="E21" s="90">
        <v>240</v>
      </c>
      <c r="F21" s="76">
        <v>2300</v>
      </c>
      <c r="G21" s="76">
        <v>2335</v>
      </c>
      <c r="H21" s="76">
        <v>2425</v>
      </c>
    </row>
    <row r="22" spans="1:8" s="54" customFormat="1" ht="24" x14ac:dyDescent="0.2">
      <c r="A22" s="94" t="s">
        <v>564</v>
      </c>
      <c r="B22" s="95" t="s">
        <v>565</v>
      </c>
      <c r="C22" s="66"/>
      <c r="D22" s="66"/>
      <c r="E22" s="90"/>
      <c r="F22" s="67">
        <f t="shared" ref="F22:H25" si="1">F23</f>
        <v>900</v>
      </c>
      <c r="G22" s="67">
        <f t="shared" si="1"/>
        <v>945</v>
      </c>
      <c r="H22" s="67">
        <f t="shared" si="1"/>
        <v>993</v>
      </c>
    </row>
    <row r="23" spans="1:8" s="54" customFormat="1" ht="12" x14ac:dyDescent="0.2">
      <c r="A23" s="94" t="s">
        <v>104</v>
      </c>
      <c r="B23" s="95" t="s">
        <v>565</v>
      </c>
      <c r="C23" s="66" t="s">
        <v>69</v>
      </c>
      <c r="D23" s="66"/>
      <c r="E23" s="90"/>
      <c r="F23" s="67">
        <f t="shared" si="1"/>
        <v>900</v>
      </c>
      <c r="G23" s="67">
        <f t="shared" si="1"/>
        <v>945</v>
      </c>
      <c r="H23" s="67">
        <f t="shared" si="1"/>
        <v>993</v>
      </c>
    </row>
    <row r="24" spans="1:8" s="54" customFormat="1" ht="12" x14ac:dyDescent="0.2">
      <c r="A24" s="94" t="s">
        <v>288</v>
      </c>
      <c r="B24" s="95" t="s">
        <v>565</v>
      </c>
      <c r="C24" s="66" t="s">
        <v>69</v>
      </c>
      <c r="D24" s="66" t="s">
        <v>86</v>
      </c>
      <c r="E24" s="90"/>
      <c r="F24" s="67">
        <f t="shared" si="1"/>
        <v>900</v>
      </c>
      <c r="G24" s="67">
        <f t="shared" si="1"/>
        <v>945</v>
      </c>
      <c r="H24" s="67">
        <f t="shared" si="1"/>
        <v>993</v>
      </c>
    </row>
    <row r="25" spans="1:8" s="54" customFormat="1" ht="12" x14ac:dyDescent="0.2">
      <c r="A25" s="74" t="s">
        <v>495</v>
      </c>
      <c r="B25" s="85" t="s">
        <v>565</v>
      </c>
      <c r="C25" s="75" t="s">
        <v>69</v>
      </c>
      <c r="D25" s="75" t="s">
        <v>86</v>
      </c>
      <c r="E25" s="90">
        <v>200</v>
      </c>
      <c r="F25" s="76">
        <f t="shared" si="1"/>
        <v>900</v>
      </c>
      <c r="G25" s="76">
        <f t="shared" si="1"/>
        <v>945</v>
      </c>
      <c r="H25" s="76">
        <f t="shared" si="1"/>
        <v>993</v>
      </c>
    </row>
    <row r="26" spans="1:8" s="54" customFormat="1" ht="12" x14ac:dyDescent="0.2">
      <c r="A26" s="74" t="s">
        <v>78</v>
      </c>
      <c r="B26" s="85" t="s">
        <v>565</v>
      </c>
      <c r="C26" s="75" t="s">
        <v>69</v>
      </c>
      <c r="D26" s="75" t="s">
        <v>86</v>
      </c>
      <c r="E26" s="90">
        <v>240</v>
      </c>
      <c r="F26" s="76">
        <v>900</v>
      </c>
      <c r="G26" s="76">
        <v>945</v>
      </c>
      <c r="H26" s="76">
        <v>993</v>
      </c>
    </row>
    <row r="27" spans="1:8" s="54" customFormat="1" ht="24" x14ac:dyDescent="0.2">
      <c r="A27" s="94" t="s">
        <v>567</v>
      </c>
      <c r="B27" s="95" t="s">
        <v>566</v>
      </c>
      <c r="C27" s="66"/>
      <c r="D27" s="66"/>
      <c r="E27" s="90"/>
      <c r="F27" s="67">
        <f t="shared" ref="F27:H30" si="2">F28</f>
        <v>4160</v>
      </c>
      <c r="G27" s="67">
        <f t="shared" si="2"/>
        <v>4368</v>
      </c>
      <c r="H27" s="67">
        <f t="shared" si="2"/>
        <v>4587</v>
      </c>
    </row>
    <row r="28" spans="1:8" s="54" customFormat="1" ht="12" x14ac:dyDescent="0.2">
      <c r="A28" s="94" t="s">
        <v>104</v>
      </c>
      <c r="B28" s="95" t="s">
        <v>566</v>
      </c>
      <c r="C28" s="66" t="s">
        <v>69</v>
      </c>
      <c r="D28" s="66"/>
      <c r="E28" s="90"/>
      <c r="F28" s="67">
        <f t="shared" si="2"/>
        <v>4160</v>
      </c>
      <c r="G28" s="67">
        <f t="shared" si="2"/>
        <v>4368</v>
      </c>
      <c r="H28" s="67">
        <f t="shared" si="2"/>
        <v>4587</v>
      </c>
    </row>
    <row r="29" spans="1:8" s="54" customFormat="1" ht="12" x14ac:dyDescent="0.2">
      <c r="A29" s="94" t="s">
        <v>288</v>
      </c>
      <c r="B29" s="95" t="s">
        <v>566</v>
      </c>
      <c r="C29" s="66" t="s">
        <v>69</v>
      </c>
      <c r="D29" s="66" t="s">
        <v>86</v>
      </c>
      <c r="E29" s="90"/>
      <c r="F29" s="67">
        <f t="shared" si="2"/>
        <v>4160</v>
      </c>
      <c r="G29" s="67">
        <f t="shared" si="2"/>
        <v>4368</v>
      </c>
      <c r="H29" s="67">
        <f t="shared" si="2"/>
        <v>4587</v>
      </c>
    </row>
    <row r="30" spans="1:8" s="54" customFormat="1" ht="12" x14ac:dyDescent="0.2">
      <c r="A30" s="74" t="s">
        <v>495</v>
      </c>
      <c r="B30" s="85" t="s">
        <v>566</v>
      </c>
      <c r="C30" s="75" t="s">
        <v>69</v>
      </c>
      <c r="D30" s="75" t="s">
        <v>86</v>
      </c>
      <c r="E30" s="90">
        <v>200</v>
      </c>
      <c r="F30" s="76">
        <f t="shared" si="2"/>
        <v>4160</v>
      </c>
      <c r="G30" s="76">
        <f t="shared" si="2"/>
        <v>4368</v>
      </c>
      <c r="H30" s="76">
        <f t="shared" si="2"/>
        <v>4587</v>
      </c>
    </row>
    <row r="31" spans="1:8" s="54" customFormat="1" ht="12" x14ac:dyDescent="0.2">
      <c r="A31" s="74" t="s">
        <v>78</v>
      </c>
      <c r="B31" s="85" t="s">
        <v>566</v>
      </c>
      <c r="C31" s="75" t="s">
        <v>69</v>
      </c>
      <c r="D31" s="75" t="s">
        <v>86</v>
      </c>
      <c r="E31" s="90">
        <v>240</v>
      </c>
      <c r="F31" s="76">
        <v>4160</v>
      </c>
      <c r="G31" s="76">
        <v>4368</v>
      </c>
      <c r="H31" s="76">
        <v>4587</v>
      </c>
    </row>
    <row r="32" spans="1:8" s="54" customFormat="1" ht="24" x14ac:dyDescent="0.2">
      <c r="A32" s="94" t="s">
        <v>568</v>
      </c>
      <c r="B32" s="95" t="s">
        <v>569</v>
      </c>
      <c r="C32" s="66"/>
      <c r="D32" s="66"/>
      <c r="E32" s="90"/>
      <c r="F32" s="67">
        <f t="shared" ref="F32:H35" si="3">F33</f>
        <v>2431</v>
      </c>
      <c r="G32" s="67">
        <f t="shared" si="3"/>
        <v>2431</v>
      </c>
      <c r="H32" s="67">
        <f t="shared" si="3"/>
        <v>2500</v>
      </c>
    </row>
    <row r="33" spans="1:8" s="54" customFormat="1" ht="12" x14ac:dyDescent="0.2">
      <c r="A33" s="94" t="s">
        <v>104</v>
      </c>
      <c r="B33" s="95" t="s">
        <v>569</v>
      </c>
      <c r="C33" s="66" t="s">
        <v>69</v>
      </c>
      <c r="D33" s="66"/>
      <c r="E33" s="90"/>
      <c r="F33" s="67">
        <f t="shared" si="3"/>
        <v>2431</v>
      </c>
      <c r="G33" s="67">
        <f t="shared" si="3"/>
        <v>2431</v>
      </c>
      <c r="H33" s="67">
        <f t="shared" si="3"/>
        <v>2500</v>
      </c>
    </row>
    <row r="34" spans="1:8" s="54" customFormat="1" ht="12" x14ac:dyDescent="0.2">
      <c r="A34" s="94" t="s">
        <v>288</v>
      </c>
      <c r="B34" s="95" t="s">
        <v>569</v>
      </c>
      <c r="C34" s="66" t="s">
        <v>69</v>
      </c>
      <c r="D34" s="66" t="s">
        <v>86</v>
      </c>
      <c r="E34" s="90"/>
      <c r="F34" s="67">
        <f t="shared" si="3"/>
        <v>2431</v>
      </c>
      <c r="G34" s="67">
        <f t="shared" si="3"/>
        <v>2431</v>
      </c>
      <c r="H34" s="67">
        <f t="shared" si="3"/>
        <v>2500</v>
      </c>
    </row>
    <row r="35" spans="1:8" s="54" customFormat="1" ht="12" x14ac:dyDescent="0.2">
      <c r="A35" s="74" t="s">
        <v>495</v>
      </c>
      <c r="B35" s="85" t="s">
        <v>569</v>
      </c>
      <c r="C35" s="75" t="s">
        <v>69</v>
      </c>
      <c r="D35" s="75" t="s">
        <v>86</v>
      </c>
      <c r="E35" s="90">
        <v>200</v>
      </c>
      <c r="F35" s="76">
        <f t="shared" si="3"/>
        <v>2431</v>
      </c>
      <c r="G35" s="76">
        <f t="shared" si="3"/>
        <v>2431</v>
      </c>
      <c r="H35" s="76">
        <f t="shared" si="3"/>
        <v>2500</v>
      </c>
    </row>
    <row r="36" spans="1:8" s="54" customFormat="1" ht="12" x14ac:dyDescent="0.2">
      <c r="A36" s="74" t="s">
        <v>78</v>
      </c>
      <c r="B36" s="85" t="s">
        <v>569</v>
      </c>
      <c r="C36" s="75" t="s">
        <v>69</v>
      </c>
      <c r="D36" s="75" t="s">
        <v>86</v>
      </c>
      <c r="E36" s="90">
        <v>240</v>
      </c>
      <c r="F36" s="76">
        <v>2431</v>
      </c>
      <c r="G36" s="76">
        <v>2431</v>
      </c>
      <c r="H36" s="76">
        <v>2500</v>
      </c>
    </row>
    <row r="37" spans="1:8" s="54" customFormat="1" ht="14.25" customHeight="1" x14ac:dyDescent="0.2">
      <c r="A37" s="94" t="s">
        <v>227</v>
      </c>
      <c r="B37" s="95" t="s">
        <v>570</v>
      </c>
      <c r="C37" s="66"/>
      <c r="D37" s="66"/>
      <c r="E37" s="90"/>
      <c r="F37" s="87">
        <f t="shared" ref="F37:H40" si="4">F38</f>
        <v>2000</v>
      </c>
      <c r="G37" s="87">
        <f t="shared" si="4"/>
        <v>1000</v>
      </c>
      <c r="H37" s="87">
        <f t="shared" si="4"/>
        <v>1000</v>
      </c>
    </row>
    <row r="38" spans="1:8" s="54" customFormat="1" ht="12" x14ac:dyDescent="0.2">
      <c r="A38" s="94" t="s">
        <v>104</v>
      </c>
      <c r="B38" s="95" t="s">
        <v>570</v>
      </c>
      <c r="C38" s="66" t="s">
        <v>69</v>
      </c>
      <c r="D38" s="66"/>
      <c r="E38" s="90"/>
      <c r="F38" s="87">
        <f t="shared" si="4"/>
        <v>2000</v>
      </c>
      <c r="G38" s="87">
        <f t="shared" si="4"/>
        <v>1000</v>
      </c>
      <c r="H38" s="87">
        <f t="shared" si="4"/>
        <v>1000</v>
      </c>
    </row>
    <row r="39" spans="1:8" s="54" customFormat="1" ht="12" x14ac:dyDescent="0.2">
      <c r="A39" s="94" t="s">
        <v>288</v>
      </c>
      <c r="B39" s="95" t="s">
        <v>570</v>
      </c>
      <c r="C39" s="66" t="s">
        <v>69</v>
      </c>
      <c r="D39" s="66" t="s">
        <v>86</v>
      </c>
      <c r="E39" s="90"/>
      <c r="F39" s="87">
        <f t="shared" si="4"/>
        <v>2000</v>
      </c>
      <c r="G39" s="87">
        <f t="shared" si="4"/>
        <v>1000</v>
      </c>
      <c r="H39" s="87">
        <f t="shared" si="4"/>
        <v>1000</v>
      </c>
    </row>
    <row r="40" spans="1:8" s="54" customFormat="1" ht="12" x14ac:dyDescent="0.2">
      <c r="A40" s="74" t="s">
        <v>495</v>
      </c>
      <c r="B40" s="85" t="s">
        <v>570</v>
      </c>
      <c r="C40" s="75" t="s">
        <v>69</v>
      </c>
      <c r="D40" s="75" t="s">
        <v>86</v>
      </c>
      <c r="E40" s="90">
        <v>200</v>
      </c>
      <c r="F40" s="88">
        <f t="shared" si="4"/>
        <v>2000</v>
      </c>
      <c r="G40" s="88">
        <f t="shared" si="4"/>
        <v>1000</v>
      </c>
      <c r="H40" s="88">
        <f t="shared" si="4"/>
        <v>1000</v>
      </c>
    </row>
    <row r="41" spans="1:8" s="54" customFormat="1" ht="12" x14ac:dyDescent="0.2">
      <c r="A41" s="74" t="s">
        <v>78</v>
      </c>
      <c r="B41" s="85" t="s">
        <v>570</v>
      </c>
      <c r="C41" s="75" t="s">
        <v>69</v>
      </c>
      <c r="D41" s="75" t="s">
        <v>86</v>
      </c>
      <c r="E41" s="90">
        <v>240</v>
      </c>
      <c r="F41" s="88">
        <v>2000</v>
      </c>
      <c r="G41" s="88">
        <v>1000</v>
      </c>
      <c r="H41" s="88">
        <v>1000</v>
      </c>
    </row>
    <row r="42" spans="1:8" s="54" customFormat="1" ht="24" x14ac:dyDescent="0.2">
      <c r="A42" s="94" t="s">
        <v>475</v>
      </c>
      <c r="B42" s="95" t="s">
        <v>571</v>
      </c>
      <c r="C42" s="66"/>
      <c r="D42" s="66"/>
      <c r="E42" s="90"/>
      <c r="F42" s="67">
        <f>F43</f>
        <v>7140</v>
      </c>
      <c r="G42" s="67">
        <v>7140</v>
      </c>
      <c r="H42" s="67">
        <v>7140</v>
      </c>
    </row>
    <row r="43" spans="1:8" s="54" customFormat="1" ht="12" x14ac:dyDescent="0.2">
      <c r="A43" s="94" t="s">
        <v>104</v>
      </c>
      <c r="B43" s="95" t="s">
        <v>571</v>
      </c>
      <c r="C43" s="66" t="s">
        <v>69</v>
      </c>
      <c r="D43" s="66"/>
      <c r="E43" s="90"/>
      <c r="F43" s="67">
        <f>F44</f>
        <v>7140</v>
      </c>
      <c r="G43" s="67"/>
      <c r="H43" s="67"/>
    </row>
    <row r="44" spans="1:8" s="54" customFormat="1" ht="12" x14ac:dyDescent="0.2">
      <c r="A44" s="94" t="s">
        <v>288</v>
      </c>
      <c r="B44" s="95" t="s">
        <v>571</v>
      </c>
      <c r="C44" s="66" t="s">
        <v>69</v>
      </c>
      <c r="D44" s="66" t="s">
        <v>86</v>
      </c>
      <c r="E44" s="90"/>
      <c r="F44" s="67">
        <f>F45</f>
        <v>7140</v>
      </c>
      <c r="G44" s="67"/>
      <c r="H44" s="67"/>
    </row>
    <row r="45" spans="1:8" s="54" customFormat="1" ht="12" x14ac:dyDescent="0.2">
      <c r="A45" s="74" t="s">
        <v>495</v>
      </c>
      <c r="B45" s="85" t="s">
        <v>571</v>
      </c>
      <c r="C45" s="75" t="s">
        <v>69</v>
      </c>
      <c r="D45" s="75" t="s">
        <v>86</v>
      </c>
      <c r="E45" s="90">
        <v>200</v>
      </c>
      <c r="F45" s="76">
        <f>F46</f>
        <v>7140</v>
      </c>
      <c r="G45" s="76">
        <v>7140</v>
      </c>
      <c r="H45" s="76">
        <v>7140</v>
      </c>
    </row>
    <row r="46" spans="1:8" s="54" customFormat="1" ht="12" x14ac:dyDescent="0.2">
      <c r="A46" s="74" t="s">
        <v>78</v>
      </c>
      <c r="B46" s="85" t="s">
        <v>571</v>
      </c>
      <c r="C46" s="75" t="s">
        <v>69</v>
      </c>
      <c r="D46" s="75" t="s">
        <v>86</v>
      </c>
      <c r="E46" s="90">
        <v>240</v>
      </c>
      <c r="F46" s="76">
        <v>7140</v>
      </c>
      <c r="G46" s="76">
        <v>7140</v>
      </c>
      <c r="H46" s="76">
        <v>7140</v>
      </c>
    </row>
    <row r="47" spans="1:8" s="54" customFormat="1" ht="24" x14ac:dyDescent="0.2">
      <c r="A47" s="65" t="s">
        <v>476</v>
      </c>
      <c r="B47" s="95" t="s">
        <v>572</v>
      </c>
      <c r="C47" s="66"/>
      <c r="D47" s="66"/>
      <c r="E47" s="90"/>
      <c r="F47" s="67">
        <v>18242</v>
      </c>
      <c r="G47" s="67">
        <v>18242</v>
      </c>
      <c r="H47" s="67">
        <v>18242</v>
      </c>
    </row>
    <row r="48" spans="1:8" s="54" customFormat="1" ht="12" x14ac:dyDescent="0.2">
      <c r="A48" s="94" t="s">
        <v>104</v>
      </c>
      <c r="B48" s="95" t="s">
        <v>572</v>
      </c>
      <c r="C48" s="66" t="s">
        <v>69</v>
      </c>
      <c r="D48" s="66"/>
      <c r="E48" s="90"/>
      <c r="F48" s="67">
        <f t="shared" ref="F48:H49" si="5">F49</f>
        <v>18242</v>
      </c>
      <c r="G48" s="67">
        <f t="shared" si="5"/>
        <v>18242</v>
      </c>
      <c r="H48" s="67">
        <f t="shared" si="5"/>
        <v>18242</v>
      </c>
    </row>
    <row r="49" spans="1:8" s="54" customFormat="1" ht="12" x14ac:dyDescent="0.2">
      <c r="A49" s="94" t="s">
        <v>288</v>
      </c>
      <c r="B49" s="95" t="s">
        <v>572</v>
      </c>
      <c r="C49" s="66" t="s">
        <v>69</v>
      </c>
      <c r="D49" s="66" t="s">
        <v>86</v>
      </c>
      <c r="E49" s="90"/>
      <c r="F49" s="67">
        <f t="shared" si="5"/>
        <v>18242</v>
      </c>
      <c r="G49" s="67">
        <f t="shared" si="5"/>
        <v>18242</v>
      </c>
      <c r="H49" s="67">
        <f t="shared" si="5"/>
        <v>18242</v>
      </c>
    </row>
    <row r="50" spans="1:8" s="54" customFormat="1" ht="12" x14ac:dyDescent="0.2">
      <c r="A50" s="74" t="s">
        <v>495</v>
      </c>
      <c r="B50" s="85" t="s">
        <v>572</v>
      </c>
      <c r="C50" s="75" t="s">
        <v>69</v>
      </c>
      <c r="D50" s="75" t="s">
        <v>86</v>
      </c>
      <c r="E50" s="90">
        <v>200</v>
      </c>
      <c r="F50" s="76">
        <v>18242</v>
      </c>
      <c r="G50" s="76">
        <v>18242</v>
      </c>
      <c r="H50" s="76">
        <v>18242</v>
      </c>
    </row>
    <row r="51" spans="1:8" s="54" customFormat="1" ht="12" x14ac:dyDescent="0.2">
      <c r="A51" s="74" t="s">
        <v>78</v>
      </c>
      <c r="B51" s="85" t="s">
        <v>572</v>
      </c>
      <c r="C51" s="75" t="s">
        <v>69</v>
      </c>
      <c r="D51" s="75" t="s">
        <v>86</v>
      </c>
      <c r="E51" s="90">
        <v>240</v>
      </c>
      <c r="F51" s="76">
        <v>18242</v>
      </c>
      <c r="G51" s="76">
        <v>18242</v>
      </c>
      <c r="H51" s="76">
        <v>18242</v>
      </c>
    </row>
    <row r="52" spans="1:8" s="54" customFormat="1" ht="13.5" x14ac:dyDescent="0.2">
      <c r="A52" s="78" t="s">
        <v>39</v>
      </c>
      <c r="B52" s="102" t="s">
        <v>226</v>
      </c>
      <c r="C52" s="69"/>
      <c r="D52" s="69"/>
      <c r="E52" s="100"/>
      <c r="F52" s="70">
        <v>1750</v>
      </c>
      <c r="G52" s="70">
        <v>1550</v>
      </c>
      <c r="H52" s="70">
        <v>150</v>
      </c>
    </row>
    <row r="53" spans="1:8" s="54" customFormat="1" ht="12" x14ac:dyDescent="0.2">
      <c r="A53" s="65" t="s">
        <v>573</v>
      </c>
      <c r="B53" s="66" t="s">
        <v>477</v>
      </c>
      <c r="C53" s="66"/>
      <c r="D53" s="66"/>
      <c r="E53" s="103"/>
      <c r="F53" s="67">
        <v>150</v>
      </c>
      <c r="G53" s="67">
        <v>150</v>
      </c>
      <c r="H53" s="67">
        <v>150</v>
      </c>
    </row>
    <row r="54" spans="1:8" s="54" customFormat="1" ht="12" x14ac:dyDescent="0.2">
      <c r="A54" s="94" t="s">
        <v>104</v>
      </c>
      <c r="B54" s="66" t="s">
        <v>477</v>
      </c>
      <c r="C54" s="66" t="s">
        <v>69</v>
      </c>
      <c r="D54" s="66"/>
      <c r="E54" s="103"/>
      <c r="F54" s="67">
        <f t="shared" ref="F54:H55" si="6">F55</f>
        <v>150</v>
      </c>
      <c r="G54" s="67">
        <f t="shared" si="6"/>
        <v>150</v>
      </c>
      <c r="H54" s="67">
        <f t="shared" si="6"/>
        <v>150</v>
      </c>
    </row>
    <row r="55" spans="1:8" s="54" customFormat="1" ht="12" x14ac:dyDescent="0.2">
      <c r="A55" s="94" t="s">
        <v>288</v>
      </c>
      <c r="B55" s="66" t="s">
        <v>477</v>
      </c>
      <c r="C55" s="66" t="s">
        <v>69</v>
      </c>
      <c r="D55" s="66" t="s">
        <v>86</v>
      </c>
      <c r="E55" s="103"/>
      <c r="F55" s="67">
        <f t="shared" si="6"/>
        <v>150</v>
      </c>
      <c r="G55" s="67">
        <f t="shared" si="6"/>
        <v>150</v>
      </c>
      <c r="H55" s="67">
        <f t="shared" si="6"/>
        <v>150</v>
      </c>
    </row>
    <row r="56" spans="1:8" s="54" customFormat="1" ht="12" x14ac:dyDescent="0.2">
      <c r="A56" s="74" t="s">
        <v>495</v>
      </c>
      <c r="B56" s="85" t="s">
        <v>477</v>
      </c>
      <c r="C56" s="75" t="s">
        <v>69</v>
      </c>
      <c r="D56" s="75" t="s">
        <v>86</v>
      </c>
      <c r="E56" s="90">
        <v>200</v>
      </c>
      <c r="F56" s="76">
        <v>150</v>
      </c>
      <c r="G56" s="76">
        <v>150</v>
      </c>
      <c r="H56" s="76">
        <v>150</v>
      </c>
    </row>
    <row r="57" spans="1:8" s="54" customFormat="1" ht="12" x14ac:dyDescent="0.2">
      <c r="A57" s="74" t="s">
        <v>78</v>
      </c>
      <c r="B57" s="85" t="s">
        <v>477</v>
      </c>
      <c r="C57" s="75" t="s">
        <v>69</v>
      </c>
      <c r="D57" s="75" t="s">
        <v>86</v>
      </c>
      <c r="E57" s="90">
        <v>240</v>
      </c>
      <c r="F57" s="76">
        <v>150</v>
      </c>
      <c r="G57" s="76">
        <v>150</v>
      </c>
      <c r="H57" s="76">
        <v>150</v>
      </c>
    </row>
    <row r="58" spans="1:8" s="54" customFormat="1" ht="12" x14ac:dyDescent="0.2">
      <c r="A58" s="65" t="s">
        <v>480</v>
      </c>
      <c r="B58" s="95" t="s">
        <v>478</v>
      </c>
      <c r="C58" s="66"/>
      <c r="D58" s="66"/>
      <c r="E58" s="103"/>
      <c r="F58" s="67">
        <v>1600</v>
      </c>
      <c r="G58" s="87">
        <v>0</v>
      </c>
      <c r="H58" s="87">
        <v>0</v>
      </c>
    </row>
    <row r="59" spans="1:8" s="54" customFormat="1" ht="12" x14ac:dyDescent="0.2">
      <c r="A59" s="94" t="s">
        <v>104</v>
      </c>
      <c r="B59" s="95" t="s">
        <v>478</v>
      </c>
      <c r="C59" s="66" t="s">
        <v>69</v>
      </c>
      <c r="D59" s="66"/>
      <c r="E59" s="103"/>
      <c r="F59" s="67">
        <f t="shared" ref="F59:H60" si="7">F60</f>
        <v>1600</v>
      </c>
      <c r="G59" s="235">
        <f t="shared" si="7"/>
        <v>0</v>
      </c>
      <c r="H59" s="235">
        <f t="shared" si="7"/>
        <v>0</v>
      </c>
    </row>
    <row r="60" spans="1:8" s="54" customFormat="1" ht="12" x14ac:dyDescent="0.2">
      <c r="A60" s="94" t="s">
        <v>288</v>
      </c>
      <c r="B60" s="95" t="s">
        <v>478</v>
      </c>
      <c r="C60" s="66" t="s">
        <v>69</v>
      </c>
      <c r="D60" s="66" t="s">
        <v>86</v>
      </c>
      <c r="E60" s="103"/>
      <c r="F60" s="67">
        <f t="shared" si="7"/>
        <v>1600</v>
      </c>
      <c r="G60" s="235">
        <f t="shared" si="7"/>
        <v>0</v>
      </c>
      <c r="H60" s="235">
        <f t="shared" si="7"/>
        <v>0</v>
      </c>
    </row>
    <row r="61" spans="1:8" s="54" customFormat="1" ht="12" x14ac:dyDescent="0.2">
      <c r="A61" s="74" t="s">
        <v>495</v>
      </c>
      <c r="B61" s="85" t="s">
        <v>478</v>
      </c>
      <c r="C61" s="75" t="s">
        <v>69</v>
      </c>
      <c r="D61" s="75" t="s">
        <v>86</v>
      </c>
      <c r="E61" s="90">
        <v>200</v>
      </c>
      <c r="F61" s="76">
        <v>1600</v>
      </c>
      <c r="G61" s="88">
        <v>0</v>
      </c>
      <c r="H61" s="88">
        <v>0</v>
      </c>
    </row>
    <row r="62" spans="1:8" s="54" customFormat="1" ht="12" x14ac:dyDescent="0.2">
      <c r="A62" s="74" t="s">
        <v>78</v>
      </c>
      <c r="B62" s="85" t="s">
        <v>478</v>
      </c>
      <c r="C62" s="75" t="s">
        <v>69</v>
      </c>
      <c r="D62" s="75" t="s">
        <v>86</v>
      </c>
      <c r="E62" s="90">
        <v>240</v>
      </c>
      <c r="F62" s="76">
        <v>1600</v>
      </c>
      <c r="G62" s="88">
        <v>0</v>
      </c>
      <c r="H62" s="88">
        <v>0</v>
      </c>
    </row>
    <row r="63" spans="1:8" s="54" customFormat="1" ht="12" x14ac:dyDescent="0.2">
      <c r="A63" s="65" t="s">
        <v>535</v>
      </c>
      <c r="B63" s="95" t="s">
        <v>479</v>
      </c>
      <c r="C63" s="66"/>
      <c r="D63" s="66"/>
      <c r="E63" s="103"/>
      <c r="F63" s="87">
        <v>0</v>
      </c>
      <c r="G63" s="67">
        <v>1400</v>
      </c>
      <c r="H63" s="87">
        <v>0</v>
      </c>
    </row>
    <row r="64" spans="1:8" s="54" customFormat="1" ht="12" x14ac:dyDescent="0.2">
      <c r="A64" s="94" t="s">
        <v>104</v>
      </c>
      <c r="B64" s="95" t="s">
        <v>479</v>
      </c>
      <c r="C64" s="66" t="s">
        <v>69</v>
      </c>
      <c r="D64" s="66"/>
      <c r="E64" s="103"/>
      <c r="F64" s="87">
        <f t="shared" ref="F64:H65" si="8">F65</f>
        <v>0</v>
      </c>
      <c r="G64" s="87">
        <f t="shared" si="8"/>
        <v>1400</v>
      </c>
      <c r="H64" s="87">
        <f t="shared" si="8"/>
        <v>0</v>
      </c>
    </row>
    <row r="65" spans="1:8" s="54" customFormat="1" ht="12" x14ac:dyDescent="0.2">
      <c r="A65" s="94" t="s">
        <v>288</v>
      </c>
      <c r="B65" s="95" t="s">
        <v>479</v>
      </c>
      <c r="C65" s="66" t="s">
        <v>69</v>
      </c>
      <c r="D65" s="66" t="s">
        <v>86</v>
      </c>
      <c r="E65" s="103"/>
      <c r="F65" s="87">
        <f t="shared" si="8"/>
        <v>0</v>
      </c>
      <c r="G65" s="87">
        <f t="shared" si="8"/>
        <v>1400</v>
      </c>
      <c r="H65" s="87">
        <f t="shared" si="8"/>
        <v>0</v>
      </c>
    </row>
    <row r="66" spans="1:8" s="54" customFormat="1" ht="12" x14ac:dyDescent="0.2">
      <c r="A66" s="74" t="s">
        <v>495</v>
      </c>
      <c r="B66" s="85" t="s">
        <v>479</v>
      </c>
      <c r="C66" s="75" t="s">
        <v>69</v>
      </c>
      <c r="D66" s="75" t="s">
        <v>86</v>
      </c>
      <c r="E66" s="90">
        <v>200</v>
      </c>
      <c r="F66" s="88">
        <v>0</v>
      </c>
      <c r="G66" s="76">
        <v>1400</v>
      </c>
      <c r="H66" s="88">
        <v>0</v>
      </c>
    </row>
    <row r="67" spans="1:8" s="54" customFormat="1" ht="12" x14ac:dyDescent="0.2">
      <c r="A67" s="74" t="s">
        <v>78</v>
      </c>
      <c r="B67" s="85" t="s">
        <v>479</v>
      </c>
      <c r="C67" s="75" t="s">
        <v>69</v>
      </c>
      <c r="D67" s="75" t="s">
        <v>86</v>
      </c>
      <c r="E67" s="90">
        <v>240</v>
      </c>
      <c r="F67" s="88">
        <v>0</v>
      </c>
      <c r="G67" s="76">
        <v>1400</v>
      </c>
      <c r="H67" s="88">
        <v>0</v>
      </c>
    </row>
    <row r="68" spans="1:8" s="54" customFormat="1" ht="27" x14ac:dyDescent="0.2">
      <c r="A68" s="230" t="s">
        <v>598</v>
      </c>
      <c r="B68" s="268" t="s">
        <v>229</v>
      </c>
      <c r="C68" s="229"/>
      <c r="D68" s="229"/>
      <c r="E68" s="229"/>
      <c r="F68" s="228">
        <f t="shared" ref="F68:H72" si="9">F69</f>
        <v>1500</v>
      </c>
      <c r="G68" s="228">
        <f t="shared" si="9"/>
        <v>1500</v>
      </c>
      <c r="H68" s="228">
        <f t="shared" si="9"/>
        <v>1500</v>
      </c>
    </row>
    <row r="69" spans="1:8" s="54" customFormat="1" ht="24" x14ac:dyDescent="0.2">
      <c r="A69" s="94" t="s">
        <v>46</v>
      </c>
      <c r="B69" s="95" t="s">
        <v>599</v>
      </c>
      <c r="C69" s="66"/>
      <c r="D69" s="66"/>
      <c r="E69" s="66"/>
      <c r="F69" s="67">
        <f t="shared" si="9"/>
        <v>1500</v>
      </c>
      <c r="G69" s="67">
        <f t="shared" si="9"/>
        <v>1500</v>
      </c>
      <c r="H69" s="67">
        <f t="shared" si="9"/>
        <v>1500</v>
      </c>
    </row>
    <row r="70" spans="1:8" s="54" customFormat="1" ht="12" x14ac:dyDescent="0.2">
      <c r="A70" s="94" t="s">
        <v>364</v>
      </c>
      <c r="B70" s="95" t="s">
        <v>599</v>
      </c>
      <c r="C70" s="66" t="s">
        <v>454</v>
      </c>
      <c r="D70" s="66"/>
      <c r="E70" s="66"/>
      <c r="F70" s="67">
        <f t="shared" si="9"/>
        <v>1500</v>
      </c>
      <c r="G70" s="67">
        <f t="shared" si="9"/>
        <v>1500</v>
      </c>
      <c r="H70" s="67">
        <f t="shared" si="9"/>
        <v>1500</v>
      </c>
    </row>
    <row r="71" spans="1:8" s="54" customFormat="1" ht="12" x14ac:dyDescent="0.2">
      <c r="A71" s="94" t="s">
        <v>353</v>
      </c>
      <c r="B71" s="95" t="s">
        <v>599</v>
      </c>
      <c r="C71" s="66" t="s">
        <v>454</v>
      </c>
      <c r="D71" s="66" t="s">
        <v>430</v>
      </c>
      <c r="E71" s="66"/>
      <c r="F71" s="67">
        <f t="shared" si="9"/>
        <v>1500</v>
      </c>
      <c r="G71" s="67">
        <f t="shared" si="9"/>
        <v>1500</v>
      </c>
      <c r="H71" s="67">
        <f t="shared" si="9"/>
        <v>1500</v>
      </c>
    </row>
    <row r="72" spans="1:8" s="54" customFormat="1" ht="12" x14ac:dyDescent="0.2">
      <c r="A72" s="74" t="s">
        <v>88</v>
      </c>
      <c r="B72" s="85" t="s">
        <v>599</v>
      </c>
      <c r="C72" s="75" t="s">
        <v>454</v>
      </c>
      <c r="D72" s="75" t="s">
        <v>430</v>
      </c>
      <c r="E72" s="75" t="s">
        <v>87</v>
      </c>
      <c r="F72" s="76">
        <f t="shared" si="9"/>
        <v>1500</v>
      </c>
      <c r="G72" s="76">
        <f t="shared" si="9"/>
        <v>1500</v>
      </c>
      <c r="H72" s="76">
        <f t="shared" si="9"/>
        <v>1500</v>
      </c>
    </row>
    <row r="73" spans="1:8" s="54" customFormat="1" ht="12" x14ac:dyDescent="0.2">
      <c r="A73" s="74" t="s">
        <v>139</v>
      </c>
      <c r="B73" s="85" t="s">
        <v>599</v>
      </c>
      <c r="C73" s="75" t="s">
        <v>454</v>
      </c>
      <c r="D73" s="75" t="s">
        <v>430</v>
      </c>
      <c r="E73" s="75" t="s">
        <v>457</v>
      </c>
      <c r="F73" s="76">
        <v>1500</v>
      </c>
      <c r="G73" s="76">
        <v>1500</v>
      </c>
      <c r="H73" s="76">
        <v>1500</v>
      </c>
    </row>
    <row r="74" spans="1:8" s="54" customFormat="1" ht="27.75" customHeight="1" x14ac:dyDescent="0.2">
      <c r="A74" s="230" t="s">
        <v>613</v>
      </c>
      <c r="B74" s="229" t="s">
        <v>212</v>
      </c>
      <c r="C74" s="261"/>
      <c r="D74" s="261"/>
      <c r="E74" s="261"/>
      <c r="F74" s="228">
        <f>F75+F88+F94+F127</f>
        <v>794424.3</v>
      </c>
      <c r="G74" s="228">
        <f>G75+G88+G94+G127</f>
        <v>403511</v>
      </c>
      <c r="H74" s="228">
        <f>H75+H88+H94+H127</f>
        <v>403323.5</v>
      </c>
    </row>
    <row r="75" spans="1:8" s="54" customFormat="1" ht="12" x14ac:dyDescent="0.2">
      <c r="A75" s="79" t="s">
        <v>92</v>
      </c>
      <c r="B75" s="80" t="s">
        <v>213</v>
      </c>
      <c r="C75" s="80"/>
      <c r="D75" s="80"/>
      <c r="E75" s="80"/>
      <c r="F75" s="81">
        <f>F76+F81</f>
        <v>5740</v>
      </c>
      <c r="G75" s="81">
        <f>G76+G81</f>
        <v>5740</v>
      </c>
      <c r="H75" s="81">
        <f>H76+H81</f>
        <v>5740</v>
      </c>
    </row>
    <row r="76" spans="1:8" s="54" customFormat="1" ht="12" x14ac:dyDescent="0.2">
      <c r="A76" s="82" t="s">
        <v>274</v>
      </c>
      <c r="B76" s="66" t="s">
        <v>299</v>
      </c>
      <c r="C76" s="66"/>
      <c r="D76" s="66"/>
      <c r="E76" s="66"/>
      <c r="F76" s="67">
        <f t="shared" ref="F76:H79" si="10">F77</f>
        <v>5475</v>
      </c>
      <c r="G76" s="67">
        <f t="shared" si="10"/>
        <v>5475</v>
      </c>
      <c r="H76" s="67">
        <f t="shared" si="10"/>
        <v>5475</v>
      </c>
    </row>
    <row r="77" spans="1:8" s="54" customFormat="1" ht="12" x14ac:dyDescent="0.2">
      <c r="A77" s="82" t="s">
        <v>821</v>
      </c>
      <c r="B77" s="66" t="s">
        <v>299</v>
      </c>
      <c r="C77" s="66" t="s">
        <v>71</v>
      </c>
      <c r="D77" s="66"/>
      <c r="E77" s="66"/>
      <c r="F77" s="67">
        <f t="shared" si="10"/>
        <v>5475</v>
      </c>
      <c r="G77" s="67">
        <f t="shared" si="10"/>
        <v>5475</v>
      </c>
      <c r="H77" s="67">
        <f t="shared" si="10"/>
        <v>5475</v>
      </c>
    </row>
    <row r="78" spans="1:8" s="54" customFormat="1" ht="12" x14ac:dyDescent="0.2">
      <c r="A78" s="82" t="s">
        <v>822</v>
      </c>
      <c r="B78" s="66" t="s">
        <v>299</v>
      </c>
      <c r="C78" s="66" t="s">
        <v>71</v>
      </c>
      <c r="D78" s="66" t="s">
        <v>435</v>
      </c>
      <c r="E78" s="66"/>
      <c r="F78" s="67">
        <f t="shared" si="10"/>
        <v>5475</v>
      </c>
      <c r="G78" s="67">
        <f t="shared" si="10"/>
        <v>5475</v>
      </c>
      <c r="H78" s="67">
        <f t="shared" si="10"/>
        <v>5475</v>
      </c>
    </row>
    <row r="79" spans="1:8" s="54" customFormat="1" ht="36" x14ac:dyDescent="0.2">
      <c r="A79" s="74" t="s">
        <v>72</v>
      </c>
      <c r="B79" s="75" t="s">
        <v>299</v>
      </c>
      <c r="C79" s="75" t="s">
        <v>71</v>
      </c>
      <c r="D79" s="75" t="s">
        <v>435</v>
      </c>
      <c r="E79" s="75" t="s">
        <v>73</v>
      </c>
      <c r="F79" s="76">
        <f t="shared" si="10"/>
        <v>5475</v>
      </c>
      <c r="G79" s="76">
        <f t="shared" si="10"/>
        <v>5475</v>
      </c>
      <c r="H79" s="76">
        <f t="shared" si="10"/>
        <v>5475</v>
      </c>
    </row>
    <row r="80" spans="1:8" s="54" customFormat="1" ht="12" x14ac:dyDescent="0.2">
      <c r="A80" s="74" t="s">
        <v>74</v>
      </c>
      <c r="B80" s="75" t="s">
        <v>299</v>
      </c>
      <c r="C80" s="75" t="s">
        <v>71</v>
      </c>
      <c r="D80" s="75" t="s">
        <v>435</v>
      </c>
      <c r="E80" s="75" t="s">
        <v>75</v>
      </c>
      <c r="F80" s="76">
        <v>5475</v>
      </c>
      <c r="G80" s="76">
        <v>5475</v>
      </c>
      <c r="H80" s="76">
        <v>5475</v>
      </c>
    </row>
    <row r="81" spans="1:8" s="54" customFormat="1" ht="12" x14ac:dyDescent="0.2">
      <c r="A81" s="65" t="s">
        <v>76</v>
      </c>
      <c r="B81" s="66" t="s">
        <v>300</v>
      </c>
      <c r="C81" s="66"/>
      <c r="D81" s="66"/>
      <c r="E81" s="66"/>
      <c r="F81" s="67">
        <f t="shared" ref="F81:H82" si="11">F82</f>
        <v>265</v>
      </c>
      <c r="G81" s="67">
        <f t="shared" si="11"/>
        <v>265</v>
      </c>
      <c r="H81" s="67">
        <f t="shared" si="11"/>
        <v>265</v>
      </c>
    </row>
    <row r="82" spans="1:8" s="54" customFormat="1" ht="12" x14ac:dyDescent="0.2">
      <c r="A82" s="82" t="s">
        <v>821</v>
      </c>
      <c r="B82" s="66" t="s">
        <v>300</v>
      </c>
      <c r="C82" s="66" t="s">
        <v>71</v>
      </c>
      <c r="D82" s="66"/>
      <c r="E82" s="66"/>
      <c r="F82" s="67">
        <f t="shared" si="11"/>
        <v>265</v>
      </c>
      <c r="G82" s="67">
        <f t="shared" si="11"/>
        <v>265</v>
      </c>
      <c r="H82" s="67">
        <f t="shared" si="11"/>
        <v>265</v>
      </c>
    </row>
    <row r="83" spans="1:8" s="54" customFormat="1" ht="12" x14ac:dyDescent="0.2">
      <c r="A83" s="82" t="s">
        <v>822</v>
      </c>
      <c r="B83" s="66" t="s">
        <v>300</v>
      </c>
      <c r="C83" s="66" t="s">
        <v>71</v>
      </c>
      <c r="D83" s="66" t="s">
        <v>435</v>
      </c>
      <c r="E83" s="66"/>
      <c r="F83" s="67">
        <f>F84+F86</f>
        <v>265</v>
      </c>
      <c r="G83" s="67">
        <f>G84+G86</f>
        <v>265</v>
      </c>
      <c r="H83" s="67">
        <f>H84+H86</f>
        <v>265</v>
      </c>
    </row>
    <row r="84" spans="1:8" s="54" customFormat="1" ht="12" x14ac:dyDescent="0.2">
      <c r="A84" s="74" t="s">
        <v>495</v>
      </c>
      <c r="B84" s="75" t="s">
        <v>300</v>
      </c>
      <c r="C84" s="75" t="s">
        <v>71</v>
      </c>
      <c r="D84" s="75" t="s">
        <v>435</v>
      </c>
      <c r="E84" s="75" t="s">
        <v>77</v>
      </c>
      <c r="F84" s="76">
        <f>F85</f>
        <v>255</v>
      </c>
      <c r="G84" s="76">
        <v>255</v>
      </c>
      <c r="H84" s="76">
        <v>255</v>
      </c>
    </row>
    <row r="85" spans="1:8" s="54" customFormat="1" ht="12" x14ac:dyDescent="0.2">
      <c r="A85" s="74" t="s">
        <v>78</v>
      </c>
      <c r="B85" s="75" t="s">
        <v>300</v>
      </c>
      <c r="C85" s="75" t="s">
        <v>71</v>
      </c>
      <c r="D85" s="75" t="s">
        <v>435</v>
      </c>
      <c r="E85" s="75" t="s">
        <v>79</v>
      </c>
      <c r="F85" s="76">
        <v>255</v>
      </c>
      <c r="G85" s="76">
        <v>255</v>
      </c>
      <c r="H85" s="76">
        <v>255</v>
      </c>
    </row>
    <row r="86" spans="1:8" s="54" customFormat="1" ht="12" x14ac:dyDescent="0.2">
      <c r="A86" s="74" t="s">
        <v>80</v>
      </c>
      <c r="B86" s="75" t="s">
        <v>300</v>
      </c>
      <c r="C86" s="75" t="s">
        <v>71</v>
      </c>
      <c r="D86" s="75" t="s">
        <v>435</v>
      </c>
      <c r="E86" s="75" t="s">
        <v>81</v>
      </c>
      <c r="F86" s="76">
        <f>F87</f>
        <v>10</v>
      </c>
      <c r="G86" s="76">
        <v>10</v>
      </c>
      <c r="H86" s="76">
        <v>10</v>
      </c>
    </row>
    <row r="87" spans="1:8" s="54" customFormat="1" ht="12" x14ac:dyDescent="0.2">
      <c r="A87" s="74" t="s">
        <v>453</v>
      </c>
      <c r="B87" s="75" t="s">
        <v>300</v>
      </c>
      <c r="C87" s="75" t="s">
        <v>71</v>
      </c>
      <c r="D87" s="75" t="s">
        <v>435</v>
      </c>
      <c r="E87" s="75" t="s">
        <v>82</v>
      </c>
      <c r="F87" s="76">
        <v>10</v>
      </c>
      <c r="G87" s="76">
        <v>10</v>
      </c>
      <c r="H87" s="76">
        <v>10</v>
      </c>
    </row>
    <row r="88" spans="1:8" s="54" customFormat="1" ht="12" x14ac:dyDescent="0.2">
      <c r="A88" s="83" t="s">
        <v>301</v>
      </c>
      <c r="B88" s="84" t="s">
        <v>302</v>
      </c>
      <c r="C88" s="80"/>
      <c r="D88" s="80"/>
      <c r="E88" s="80"/>
      <c r="F88" s="81">
        <f t="shared" ref="F88:H92" si="12">F89</f>
        <v>63000</v>
      </c>
      <c r="G88" s="81">
        <f t="shared" si="12"/>
        <v>63000</v>
      </c>
      <c r="H88" s="81">
        <f t="shared" si="12"/>
        <v>63000</v>
      </c>
    </row>
    <row r="89" spans="1:8" s="54" customFormat="1" ht="24" x14ac:dyDescent="0.2">
      <c r="A89" s="83" t="s">
        <v>493</v>
      </c>
      <c r="B89" s="84" t="s">
        <v>614</v>
      </c>
      <c r="C89" s="80"/>
      <c r="D89" s="80"/>
      <c r="E89" s="80"/>
      <c r="F89" s="81">
        <f t="shared" si="12"/>
        <v>63000</v>
      </c>
      <c r="G89" s="81">
        <f t="shared" si="12"/>
        <v>63000</v>
      </c>
      <c r="H89" s="81">
        <f t="shared" si="12"/>
        <v>63000</v>
      </c>
    </row>
    <row r="90" spans="1:8" s="54" customFormat="1" ht="12" x14ac:dyDescent="0.2">
      <c r="A90" s="82" t="s">
        <v>821</v>
      </c>
      <c r="B90" s="95" t="s">
        <v>614</v>
      </c>
      <c r="C90" s="66" t="s">
        <v>71</v>
      </c>
      <c r="D90" s="66"/>
      <c r="E90" s="80"/>
      <c r="F90" s="81">
        <f t="shared" si="12"/>
        <v>63000</v>
      </c>
      <c r="G90" s="81">
        <f t="shared" si="12"/>
        <v>63000</v>
      </c>
      <c r="H90" s="81">
        <f t="shared" si="12"/>
        <v>63000</v>
      </c>
    </row>
    <row r="91" spans="1:8" s="54" customFormat="1" ht="12" x14ac:dyDescent="0.2">
      <c r="A91" s="82" t="s">
        <v>822</v>
      </c>
      <c r="B91" s="95" t="s">
        <v>614</v>
      </c>
      <c r="C91" s="66" t="s">
        <v>71</v>
      </c>
      <c r="D91" s="66" t="s">
        <v>435</v>
      </c>
      <c r="E91" s="80"/>
      <c r="F91" s="81">
        <f t="shared" si="12"/>
        <v>63000</v>
      </c>
      <c r="G91" s="81">
        <f t="shared" si="12"/>
        <v>63000</v>
      </c>
      <c r="H91" s="81">
        <f t="shared" si="12"/>
        <v>63000</v>
      </c>
    </row>
    <row r="92" spans="1:8" s="54" customFormat="1" ht="12" x14ac:dyDescent="0.2">
      <c r="A92" s="74" t="s">
        <v>80</v>
      </c>
      <c r="B92" s="85" t="s">
        <v>614</v>
      </c>
      <c r="C92" s="75" t="s">
        <v>71</v>
      </c>
      <c r="D92" s="75" t="s">
        <v>435</v>
      </c>
      <c r="E92" s="75" t="s">
        <v>81</v>
      </c>
      <c r="F92" s="76">
        <f t="shared" si="12"/>
        <v>63000</v>
      </c>
      <c r="G92" s="76">
        <f t="shared" si="12"/>
        <v>63000</v>
      </c>
      <c r="H92" s="76">
        <f t="shared" si="12"/>
        <v>63000</v>
      </c>
    </row>
    <row r="93" spans="1:8" s="54" customFormat="1" ht="24" x14ac:dyDescent="0.2">
      <c r="A93" s="74" t="s">
        <v>494</v>
      </c>
      <c r="B93" s="85" t="s">
        <v>614</v>
      </c>
      <c r="C93" s="75" t="s">
        <v>71</v>
      </c>
      <c r="D93" s="75" t="s">
        <v>435</v>
      </c>
      <c r="E93" s="75" t="s">
        <v>379</v>
      </c>
      <c r="F93" s="76">
        <v>63000</v>
      </c>
      <c r="G93" s="76">
        <v>63000</v>
      </c>
      <c r="H93" s="76">
        <v>63000</v>
      </c>
    </row>
    <row r="94" spans="1:8" s="54" customFormat="1" ht="24" x14ac:dyDescent="0.2">
      <c r="A94" s="83" t="s">
        <v>615</v>
      </c>
      <c r="B94" s="84" t="s">
        <v>303</v>
      </c>
      <c r="C94" s="80"/>
      <c r="D94" s="80"/>
      <c r="E94" s="80"/>
      <c r="F94" s="81">
        <f>F95+F102+F107+F112+F117+F122</f>
        <v>676360.8</v>
      </c>
      <c r="G94" s="81">
        <f>G95+G102+G107+G112+G117+G122</f>
        <v>285447.5</v>
      </c>
      <c r="H94" s="81">
        <f>H95+H102+H107+H112+H117+H122</f>
        <v>285260</v>
      </c>
    </row>
    <row r="95" spans="1:8" s="54" customFormat="1" ht="24" x14ac:dyDescent="0.2">
      <c r="A95" s="65" t="s">
        <v>215</v>
      </c>
      <c r="B95" s="66" t="s">
        <v>616</v>
      </c>
      <c r="C95" s="66"/>
      <c r="D95" s="66"/>
      <c r="E95" s="66"/>
      <c r="F95" s="67">
        <f t="shared" ref="F95:H96" si="13">F96</f>
        <v>19474</v>
      </c>
      <c r="G95" s="67">
        <f t="shared" si="13"/>
        <v>20779</v>
      </c>
      <c r="H95" s="67">
        <f t="shared" si="13"/>
        <v>21723</v>
      </c>
    </row>
    <row r="96" spans="1:8" s="54" customFormat="1" ht="12" x14ac:dyDescent="0.2">
      <c r="A96" s="82" t="s">
        <v>821</v>
      </c>
      <c r="B96" s="66" t="s">
        <v>616</v>
      </c>
      <c r="C96" s="66" t="s">
        <v>71</v>
      </c>
      <c r="D96" s="66"/>
      <c r="E96" s="66"/>
      <c r="F96" s="67">
        <f t="shared" si="13"/>
        <v>19474</v>
      </c>
      <c r="G96" s="67">
        <f t="shared" si="13"/>
        <v>20779</v>
      </c>
      <c r="H96" s="67">
        <f t="shared" si="13"/>
        <v>21723</v>
      </c>
    </row>
    <row r="97" spans="1:8" s="54" customFormat="1" ht="12" x14ac:dyDescent="0.2">
      <c r="A97" s="65" t="s">
        <v>356</v>
      </c>
      <c r="B97" s="66" t="s">
        <v>616</v>
      </c>
      <c r="C97" s="66" t="s">
        <v>71</v>
      </c>
      <c r="D97" s="66" t="s">
        <v>431</v>
      </c>
      <c r="E97" s="66"/>
      <c r="F97" s="67">
        <f>F98+F100</f>
        <v>19474</v>
      </c>
      <c r="G97" s="67">
        <f>G98+G100</f>
        <v>20779</v>
      </c>
      <c r="H97" s="67">
        <f>H98+H100</f>
        <v>21723</v>
      </c>
    </row>
    <row r="98" spans="1:8" s="54" customFormat="1" ht="12" x14ac:dyDescent="0.2">
      <c r="A98" s="74" t="s">
        <v>495</v>
      </c>
      <c r="B98" s="75" t="s">
        <v>616</v>
      </c>
      <c r="C98" s="75" t="s">
        <v>71</v>
      </c>
      <c r="D98" s="75" t="s">
        <v>431</v>
      </c>
      <c r="E98" s="75" t="s">
        <v>77</v>
      </c>
      <c r="F98" s="76">
        <f>F99</f>
        <v>3474</v>
      </c>
      <c r="G98" s="76">
        <f>G99</f>
        <v>20779</v>
      </c>
      <c r="H98" s="76">
        <f>H99</f>
        <v>21723</v>
      </c>
    </row>
    <row r="99" spans="1:8" s="54" customFormat="1" ht="12" x14ac:dyDescent="0.2">
      <c r="A99" s="74" t="s">
        <v>78</v>
      </c>
      <c r="B99" s="75" t="s">
        <v>616</v>
      </c>
      <c r="C99" s="75" t="s">
        <v>71</v>
      </c>
      <c r="D99" s="75" t="s">
        <v>431</v>
      </c>
      <c r="E99" s="75" t="s">
        <v>79</v>
      </c>
      <c r="F99" s="76">
        <v>3474</v>
      </c>
      <c r="G99" s="76">
        <v>20779</v>
      </c>
      <c r="H99" s="76">
        <v>21723</v>
      </c>
    </row>
    <row r="100" spans="1:8" s="54" customFormat="1" ht="12" x14ac:dyDescent="0.2">
      <c r="A100" s="74" t="s">
        <v>202</v>
      </c>
      <c r="B100" s="75" t="s">
        <v>616</v>
      </c>
      <c r="C100" s="75" t="s">
        <v>71</v>
      </c>
      <c r="D100" s="75" t="s">
        <v>431</v>
      </c>
      <c r="E100" s="75" t="s">
        <v>382</v>
      </c>
      <c r="F100" s="76">
        <f>F101</f>
        <v>16000</v>
      </c>
      <c r="G100" s="88">
        <f>G101</f>
        <v>0</v>
      </c>
      <c r="H100" s="88">
        <f>H101</f>
        <v>0</v>
      </c>
    </row>
    <row r="101" spans="1:8" s="54" customFormat="1" ht="12" x14ac:dyDescent="0.2">
      <c r="A101" s="74" t="s">
        <v>383</v>
      </c>
      <c r="B101" s="75" t="s">
        <v>616</v>
      </c>
      <c r="C101" s="75" t="s">
        <v>71</v>
      </c>
      <c r="D101" s="75" t="s">
        <v>431</v>
      </c>
      <c r="E101" s="75" t="s">
        <v>384</v>
      </c>
      <c r="F101" s="76">
        <v>16000</v>
      </c>
      <c r="G101" s="88">
        <v>0</v>
      </c>
      <c r="H101" s="88">
        <v>0</v>
      </c>
    </row>
    <row r="102" spans="1:8" s="54" customFormat="1" ht="12" x14ac:dyDescent="0.2">
      <c r="A102" s="143" t="s">
        <v>537</v>
      </c>
      <c r="B102" s="66" t="s">
        <v>617</v>
      </c>
      <c r="C102" s="66"/>
      <c r="D102" s="66"/>
      <c r="E102" s="66"/>
      <c r="F102" s="67">
        <f t="shared" ref="F102:H105" si="14">F103</f>
        <v>975</v>
      </c>
      <c r="G102" s="67">
        <f t="shared" si="14"/>
        <v>950</v>
      </c>
      <c r="H102" s="67">
        <f t="shared" si="14"/>
        <v>950</v>
      </c>
    </row>
    <row r="103" spans="1:8" s="54" customFormat="1" ht="12" x14ac:dyDescent="0.2">
      <c r="A103" s="82" t="s">
        <v>821</v>
      </c>
      <c r="B103" s="66" t="s">
        <v>617</v>
      </c>
      <c r="C103" s="66" t="s">
        <v>71</v>
      </c>
      <c r="D103" s="66"/>
      <c r="E103" s="66"/>
      <c r="F103" s="67">
        <f t="shared" si="14"/>
        <v>975</v>
      </c>
      <c r="G103" s="67">
        <f t="shared" si="14"/>
        <v>950</v>
      </c>
      <c r="H103" s="67">
        <f t="shared" si="14"/>
        <v>950</v>
      </c>
    </row>
    <row r="104" spans="1:8" s="54" customFormat="1" ht="12" x14ac:dyDescent="0.2">
      <c r="A104" s="65" t="s">
        <v>356</v>
      </c>
      <c r="B104" s="66" t="s">
        <v>617</v>
      </c>
      <c r="C104" s="66" t="s">
        <v>71</v>
      </c>
      <c r="D104" s="66" t="s">
        <v>431</v>
      </c>
      <c r="E104" s="66"/>
      <c r="F104" s="67">
        <f t="shared" si="14"/>
        <v>975</v>
      </c>
      <c r="G104" s="67">
        <f t="shared" si="14"/>
        <v>950</v>
      </c>
      <c r="H104" s="67">
        <f t="shared" si="14"/>
        <v>950</v>
      </c>
    </row>
    <row r="105" spans="1:8" s="54" customFormat="1" ht="12" x14ac:dyDescent="0.2">
      <c r="A105" s="74" t="s">
        <v>495</v>
      </c>
      <c r="B105" s="75" t="s">
        <v>617</v>
      </c>
      <c r="C105" s="75" t="s">
        <v>71</v>
      </c>
      <c r="D105" s="75" t="s">
        <v>431</v>
      </c>
      <c r="E105" s="75" t="s">
        <v>77</v>
      </c>
      <c r="F105" s="76">
        <f t="shared" si="14"/>
        <v>975</v>
      </c>
      <c r="G105" s="76">
        <f t="shared" si="14"/>
        <v>950</v>
      </c>
      <c r="H105" s="76">
        <f t="shared" si="14"/>
        <v>950</v>
      </c>
    </row>
    <row r="106" spans="1:8" s="55" customFormat="1" ht="12" x14ac:dyDescent="0.2">
      <c r="A106" s="74" t="s">
        <v>78</v>
      </c>
      <c r="B106" s="75" t="s">
        <v>617</v>
      </c>
      <c r="C106" s="75" t="s">
        <v>71</v>
      </c>
      <c r="D106" s="75" t="s">
        <v>431</v>
      </c>
      <c r="E106" s="75" t="s">
        <v>79</v>
      </c>
      <c r="F106" s="76">
        <v>975</v>
      </c>
      <c r="G106" s="76">
        <v>950</v>
      </c>
      <c r="H106" s="76">
        <v>950</v>
      </c>
    </row>
    <row r="107" spans="1:8" s="55" customFormat="1" ht="24" x14ac:dyDescent="0.2">
      <c r="A107" s="79" t="s">
        <v>496</v>
      </c>
      <c r="B107" s="80" t="s">
        <v>41</v>
      </c>
      <c r="C107" s="80"/>
      <c r="D107" s="80"/>
      <c r="E107" s="80"/>
      <c r="F107" s="81">
        <f t="shared" ref="F107:H110" si="15">F108</f>
        <v>164322.79999999999</v>
      </c>
      <c r="G107" s="81">
        <f t="shared" si="15"/>
        <v>173734.5</v>
      </c>
      <c r="H107" s="81">
        <f t="shared" si="15"/>
        <v>176397</v>
      </c>
    </row>
    <row r="108" spans="1:8" s="55" customFormat="1" ht="12" x14ac:dyDescent="0.2">
      <c r="A108" s="82" t="s">
        <v>821</v>
      </c>
      <c r="B108" s="66" t="s">
        <v>41</v>
      </c>
      <c r="C108" s="66" t="s">
        <v>71</v>
      </c>
      <c r="D108" s="66"/>
      <c r="E108" s="80"/>
      <c r="F108" s="81">
        <f t="shared" si="15"/>
        <v>164322.79999999999</v>
      </c>
      <c r="G108" s="81">
        <f t="shared" si="15"/>
        <v>173734.5</v>
      </c>
      <c r="H108" s="81">
        <f t="shared" si="15"/>
        <v>176397</v>
      </c>
    </row>
    <row r="109" spans="1:8" s="55" customFormat="1" ht="12" x14ac:dyDescent="0.2">
      <c r="A109" s="65" t="s">
        <v>356</v>
      </c>
      <c r="B109" s="66" t="s">
        <v>41</v>
      </c>
      <c r="C109" s="66" t="s">
        <v>71</v>
      </c>
      <c r="D109" s="66" t="s">
        <v>431</v>
      </c>
      <c r="E109" s="80"/>
      <c r="F109" s="81">
        <f t="shared" si="15"/>
        <v>164322.79999999999</v>
      </c>
      <c r="G109" s="81">
        <f t="shared" si="15"/>
        <v>173734.5</v>
      </c>
      <c r="H109" s="81">
        <f t="shared" si="15"/>
        <v>176397</v>
      </c>
    </row>
    <row r="110" spans="1:8" s="55" customFormat="1" ht="12" x14ac:dyDescent="0.2">
      <c r="A110" s="74" t="s">
        <v>495</v>
      </c>
      <c r="B110" s="75" t="s">
        <v>41</v>
      </c>
      <c r="C110" s="75" t="s">
        <v>71</v>
      </c>
      <c r="D110" s="75" t="s">
        <v>431</v>
      </c>
      <c r="E110" s="75" t="s">
        <v>77</v>
      </c>
      <c r="F110" s="76">
        <f t="shared" si="15"/>
        <v>164322.79999999999</v>
      </c>
      <c r="G110" s="76">
        <f t="shared" si="15"/>
        <v>173734.5</v>
      </c>
      <c r="H110" s="76">
        <f t="shared" si="15"/>
        <v>176397</v>
      </c>
    </row>
    <row r="111" spans="1:8" s="55" customFormat="1" ht="12" x14ac:dyDescent="0.2">
      <c r="A111" s="74" t="s">
        <v>78</v>
      </c>
      <c r="B111" s="75" t="s">
        <v>41</v>
      </c>
      <c r="C111" s="75" t="s">
        <v>71</v>
      </c>
      <c r="D111" s="75" t="s">
        <v>431</v>
      </c>
      <c r="E111" s="75" t="s">
        <v>79</v>
      </c>
      <c r="F111" s="76">
        <v>164322.79999999999</v>
      </c>
      <c r="G111" s="88">
        <v>173734.5</v>
      </c>
      <c r="H111" s="88">
        <v>176397</v>
      </c>
    </row>
    <row r="112" spans="1:8" s="55" customFormat="1" ht="24" x14ac:dyDescent="0.2">
      <c r="A112" s="79" t="s">
        <v>216</v>
      </c>
      <c r="B112" s="80" t="s">
        <v>42</v>
      </c>
      <c r="C112" s="80"/>
      <c r="D112" s="80"/>
      <c r="E112" s="80"/>
      <c r="F112" s="81">
        <f t="shared" ref="F112:H115" si="16">F113</f>
        <v>10623</v>
      </c>
      <c r="G112" s="81">
        <f t="shared" si="16"/>
        <v>10424</v>
      </c>
      <c r="H112" s="81">
        <f t="shared" si="16"/>
        <v>10584</v>
      </c>
    </row>
    <row r="113" spans="1:8" s="55" customFormat="1" ht="12" x14ac:dyDescent="0.2">
      <c r="A113" s="82" t="s">
        <v>821</v>
      </c>
      <c r="B113" s="66" t="s">
        <v>42</v>
      </c>
      <c r="C113" s="66" t="s">
        <v>71</v>
      </c>
      <c r="D113" s="66"/>
      <c r="E113" s="80"/>
      <c r="F113" s="81">
        <f t="shared" si="16"/>
        <v>10623</v>
      </c>
      <c r="G113" s="81">
        <f t="shared" si="16"/>
        <v>10424</v>
      </c>
      <c r="H113" s="81">
        <f t="shared" si="16"/>
        <v>10584</v>
      </c>
    </row>
    <row r="114" spans="1:8" s="55" customFormat="1" ht="12" x14ac:dyDescent="0.2">
      <c r="A114" s="65" t="s">
        <v>356</v>
      </c>
      <c r="B114" s="66" t="s">
        <v>42</v>
      </c>
      <c r="C114" s="66" t="s">
        <v>71</v>
      </c>
      <c r="D114" s="66" t="s">
        <v>431</v>
      </c>
      <c r="E114" s="80"/>
      <c r="F114" s="81">
        <f t="shared" si="16"/>
        <v>10623</v>
      </c>
      <c r="G114" s="81">
        <f t="shared" si="16"/>
        <v>10424</v>
      </c>
      <c r="H114" s="81">
        <f t="shared" si="16"/>
        <v>10584</v>
      </c>
    </row>
    <row r="115" spans="1:8" s="55" customFormat="1" ht="12" x14ac:dyDescent="0.2">
      <c r="A115" s="74" t="s">
        <v>495</v>
      </c>
      <c r="B115" s="75" t="s">
        <v>42</v>
      </c>
      <c r="C115" s="75" t="s">
        <v>71</v>
      </c>
      <c r="D115" s="75" t="s">
        <v>431</v>
      </c>
      <c r="E115" s="75" t="s">
        <v>77</v>
      </c>
      <c r="F115" s="76">
        <f t="shared" si="16"/>
        <v>10623</v>
      </c>
      <c r="G115" s="76">
        <f t="shared" si="16"/>
        <v>10424</v>
      </c>
      <c r="H115" s="76">
        <f t="shared" si="16"/>
        <v>10584</v>
      </c>
    </row>
    <row r="116" spans="1:8" s="55" customFormat="1" ht="12" x14ac:dyDescent="0.2">
      <c r="A116" s="74" t="s">
        <v>78</v>
      </c>
      <c r="B116" s="75" t="s">
        <v>42</v>
      </c>
      <c r="C116" s="75" t="s">
        <v>71</v>
      </c>
      <c r="D116" s="75" t="s">
        <v>431</v>
      </c>
      <c r="E116" s="75" t="s">
        <v>79</v>
      </c>
      <c r="F116" s="76">
        <v>10623</v>
      </c>
      <c r="G116" s="88">
        <v>10424</v>
      </c>
      <c r="H116" s="88">
        <v>10584</v>
      </c>
    </row>
    <row r="117" spans="1:8" s="55" customFormat="1" ht="36" x14ac:dyDescent="0.2">
      <c r="A117" s="65" t="s">
        <v>515</v>
      </c>
      <c r="B117" s="66" t="s">
        <v>490</v>
      </c>
      <c r="C117" s="66"/>
      <c r="D117" s="66"/>
      <c r="E117" s="66"/>
      <c r="F117" s="67">
        <f t="shared" ref="F117:H120" si="17">F118</f>
        <v>400000</v>
      </c>
      <c r="G117" s="87">
        <f t="shared" si="17"/>
        <v>0</v>
      </c>
      <c r="H117" s="87">
        <f t="shared" si="17"/>
        <v>0</v>
      </c>
    </row>
    <row r="118" spans="1:8" s="55" customFormat="1" ht="12" x14ac:dyDescent="0.2">
      <c r="A118" s="82" t="s">
        <v>821</v>
      </c>
      <c r="B118" s="66" t="s">
        <v>490</v>
      </c>
      <c r="C118" s="66" t="s">
        <v>71</v>
      </c>
      <c r="D118" s="66"/>
      <c r="E118" s="66"/>
      <c r="F118" s="67">
        <f t="shared" si="17"/>
        <v>400000</v>
      </c>
      <c r="G118" s="87">
        <f t="shared" si="17"/>
        <v>0</v>
      </c>
      <c r="H118" s="87">
        <f t="shared" si="17"/>
        <v>0</v>
      </c>
    </row>
    <row r="119" spans="1:8" s="55" customFormat="1" ht="12" x14ac:dyDescent="0.2">
      <c r="A119" s="65" t="s">
        <v>356</v>
      </c>
      <c r="B119" s="66" t="s">
        <v>490</v>
      </c>
      <c r="C119" s="66" t="s">
        <v>71</v>
      </c>
      <c r="D119" s="66" t="s">
        <v>431</v>
      </c>
      <c r="E119" s="66"/>
      <c r="F119" s="67">
        <f t="shared" si="17"/>
        <v>400000</v>
      </c>
      <c r="G119" s="87">
        <f t="shared" si="17"/>
        <v>0</v>
      </c>
      <c r="H119" s="87">
        <f t="shared" si="17"/>
        <v>0</v>
      </c>
    </row>
    <row r="120" spans="1:8" s="55" customFormat="1" ht="12" x14ac:dyDescent="0.2">
      <c r="A120" s="74" t="s">
        <v>495</v>
      </c>
      <c r="B120" s="75" t="s">
        <v>490</v>
      </c>
      <c r="C120" s="75" t="s">
        <v>71</v>
      </c>
      <c r="D120" s="75" t="s">
        <v>431</v>
      </c>
      <c r="E120" s="75" t="s">
        <v>77</v>
      </c>
      <c r="F120" s="76">
        <f t="shared" si="17"/>
        <v>400000</v>
      </c>
      <c r="G120" s="88">
        <f t="shared" si="17"/>
        <v>0</v>
      </c>
      <c r="H120" s="88">
        <f t="shared" si="17"/>
        <v>0</v>
      </c>
    </row>
    <row r="121" spans="1:8" s="55" customFormat="1" ht="12" x14ac:dyDescent="0.2">
      <c r="A121" s="74" t="s">
        <v>78</v>
      </c>
      <c r="B121" s="75" t="s">
        <v>490</v>
      </c>
      <c r="C121" s="75" t="s">
        <v>71</v>
      </c>
      <c r="D121" s="75" t="s">
        <v>431</v>
      </c>
      <c r="E121" s="75" t="s">
        <v>79</v>
      </c>
      <c r="F121" s="76">
        <v>400000</v>
      </c>
      <c r="G121" s="88">
        <v>0</v>
      </c>
      <c r="H121" s="88">
        <v>0</v>
      </c>
    </row>
    <row r="122" spans="1:8" s="55" customFormat="1" ht="24" x14ac:dyDescent="0.2">
      <c r="A122" s="65" t="s">
        <v>491</v>
      </c>
      <c r="B122" s="66" t="s">
        <v>492</v>
      </c>
      <c r="C122" s="66"/>
      <c r="D122" s="66"/>
      <c r="E122" s="66"/>
      <c r="F122" s="67">
        <f t="shared" ref="F122:H125" si="18">F123</f>
        <v>80966</v>
      </c>
      <c r="G122" s="67">
        <f t="shared" si="18"/>
        <v>79560</v>
      </c>
      <c r="H122" s="67">
        <f t="shared" si="18"/>
        <v>75606</v>
      </c>
    </row>
    <row r="123" spans="1:8" s="55" customFormat="1" ht="12" x14ac:dyDescent="0.2">
      <c r="A123" s="82" t="s">
        <v>821</v>
      </c>
      <c r="B123" s="66" t="s">
        <v>492</v>
      </c>
      <c r="C123" s="66" t="s">
        <v>71</v>
      </c>
      <c r="D123" s="66"/>
      <c r="E123" s="66"/>
      <c r="F123" s="67">
        <f t="shared" si="18"/>
        <v>80966</v>
      </c>
      <c r="G123" s="67">
        <f t="shared" si="18"/>
        <v>79560</v>
      </c>
      <c r="H123" s="67">
        <f t="shared" si="18"/>
        <v>75606</v>
      </c>
    </row>
    <row r="124" spans="1:8" s="55" customFormat="1" ht="12" x14ac:dyDescent="0.2">
      <c r="A124" s="65" t="s">
        <v>356</v>
      </c>
      <c r="B124" s="66" t="s">
        <v>492</v>
      </c>
      <c r="C124" s="66" t="s">
        <v>71</v>
      </c>
      <c r="D124" s="66" t="s">
        <v>431</v>
      </c>
      <c r="E124" s="66"/>
      <c r="F124" s="67">
        <f t="shared" si="18"/>
        <v>80966</v>
      </c>
      <c r="G124" s="67">
        <f t="shared" si="18"/>
        <v>79560</v>
      </c>
      <c r="H124" s="67">
        <f t="shared" si="18"/>
        <v>75606</v>
      </c>
    </row>
    <row r="125" spans="1:8" s="55" customFormat="1" ht="12" x14ac:dyDescent="0.2">
      <c r="A125" s="74" t="s">
        <v>495</v>
      </c>
      <c r="B125" s="75" t="s">
        <v>492</v>
      </c>
      <c r="C125" s="75" t="s">
        <v>71</v>
      </c>
      <c r="D125" s="75" t="s">
        <v>431</v>
      </c>
      <c r="E125" s="75" t="s">
        <v>77</v>
      </c>
      <c r="F125" s="76">
        <f t="shared" si="18"/>
        <v>80966</v>
      </c>
      <c r="G125" s="76">
        <f t="shared" si="18"/>
        <v>79560</v>
      </c>
      <c r="H125" s="76">
        <f t="shared" si="18"/>
        <v>75606</v>
      </c>
    </row>
    <row r="126" spans="1:8" s="55" customFormat="1" ht="12" x14ac:dyDescent="0.2">
      <c r="A126" s="74" t="s">
        <v>78</v>
      </c>
      <c r="B126" s="75" t="s">
        <v>492</v>
      </c>
      <c r="C126" s="75" t="s">
        <v>71</v>
      </c>
      <c r="D126" s="75" t="s">
        <v>431</v>
      </c>
      <c r="E126" s="75" t="s">
        <v>79</v>
      </c>
      <c r="F126" s="76">
        <v>80966</v>
      </c>
      <c r="G126" s="88">
        <v>79560</v>
      </c>
      <c r="H126" s="88">
        <v>75606</v>
      </c>
    </row>
    <row r="127" spans="1:8" s="55" customFormat="1" ht="13.5" x14ac:dyDescent="0.2">
      <c r="A127" s="78" t="s">
        <v>402</v>
      </c>
      <c r="B127" s="69" t="s">
        <v>298</v>
      </c>
      <c r="C127" s="69"/>
      <c r="D127" s="69"/>
      <c r="E127" s="69"/>
      <c r="F127" s="70">
        <f>F128+F138</f>
        <v>49323.5</v>
      </c>
      <c r="G127" s="70">
        <f>G128+G138</f>
        <v>49323.5</v>
      </c>
      <c r="H127" s="70">
        <f>H128+H138</f>
        <v>49323.5</v>
      </c>
    </row>
    <row r="128" spans="1:8" s="55" customFormat="1" ht="12" x14ac:dyDescent="0.2">
      <c r="A128" s="112" t="s">
        <v>304</v>
      </c>
      <c r="B128" s="113" t="s">
        <v>618</v>
      </c>
      <c r="C128" s="92"/>
      <c r="D128" s="92"/>
      <c r="E128" s="92"/>
      <c r="F128" s="97">
        <f t="shared" ref="F128:H130" si="19">F129</f>
        <v>4485</v>
      </c>
      <c r="G128" s="97">
        <f t="shared" si="19"/>
        <v>4485</v>
      </c>
      <c r="H128" s="97">
        <f t="shared" si="19"/>
        <v>4485</v>
      </c>
    </row>
    <row r="129" spans="1:8" s="55" customFormat="1" ht="12" x14ac:dyDescent="0.2">
      <c r="A129" s="82" t="s">
        <v>821</v>
      </c>
      <c r="B129" s="95" t="s">
        <v>618</v>
      </c>
      <c r="C129" s="66" t="s">
        <v>71</v>
      </c>
      <c r="D129" s="66"/>
      <c r="E129" s="92"/>
      <c r="F129" s="97">
        <f t="shared" si="19"/>
        <v>4485</v>
      </c>
      <c r="G129" s="97">
        <f t="shared" si="19"/>
        <v>4485</v>
      </c>
      <c r="H129" s="97">
        <f t="shared" si="19"/>
        <v>4485</v>
      </c>
    </row>
    <row r="130" spans="1:8" s="55" customFormat="1" ht="12" x14ac:dyDescent="0.2">
      <c r="A130" s="65" t="s">
        <v>356</v>
      </c>
      <c r="B130" s="95" t="s">
        <v>618</v>
      </c>
      <c r="C130" s="66" t="s">
        <v>71</v>
      </c>
      <c r="D130" s="66" t="s">
        <v>431</v>
      </c>
      <c r="E130" s="92"/>
      <c r="F130" s="97">
        <f t="shared" si="19"/>
        <v>4485</v>
      </c>
      <c r="G130" s="97">
        <f t="shared" si="19"/>
        <v>4485</v>
      </c>
      <c r="H130" s="97">
        <f t="shared" si="19"/>
        <v>4485</v>
      </c>
    </row>
    <row r="131" spans="1:8" s="55" customFormat="1" ht="12" x14ac:dyDescent="0.2">
      <c r="A131" s="65" t="s">
        <v>432</v>
      </c>
      <c r="B131" s="66" t="s">
        <v>618</v>
      </c>
      <c r="C131" s="66" t="s">
        <v>71</v>
      </c>
      <c r="D131" s="66" t="s">
        <v>431</v>
      </c>
      <c r="E131" s="66"/>
      <c r="F131" s="67">
        <f>F132+F134+F136</f>
        <v>4485</v>
      </c>
      <c r="G131" s="67">
        <f>G132+G134+G136</f>
        <v>4485</v>
      </c>
      <c r="H131" s="67">
        <f>H132+H134+H136</f>
        <v>4485</v>
      </c>
    </row>
    <row r="132" spans="1:8" s="55" customFormat="1" ht="36" x14ac:dyDescent="0.2">
      <c r="A132" s="74" t="s">
        <v>72</v>
      </c>
      <c r="B132" s="75" t="s">
        <v>618</v>
      </c>
      <c r="C132" s="75" t="s">
        <v>71</v>
      </c>
      <c r="D132" s="75" t="s">
        <v>431</v>
      </c>
      <c r="E132" s="75" t="s">
        <v>73</v>
      </c>
      <c r="F132" s="76">
        <f>F133</f>
        <v>4020</v>
      </c>
      <c r="G132" s="76">
        <f>G133</f>
        <v>4020</v>
      </c>
      <c r="H132" s="76">
        <f>H133</f>
        <v>4020</v>
      </c>
    </row>
    <row r="133" spans="1:8" s="55" customFormat="1" ht="12" x14ac:dyDescent="0.2">
      <c r="A133" s="74" t="s">
        <v>433</v>
      </c>
      <c r="B133" s="75" t="s">
        <v>618</v>
      </c>
      <c r="C133" s="75" t="s">
        <v>71</v>
      </c>
      <c r="D133" s="75" t="s">
        <v>431</v>
      </c>
      <c r="E133" s="75" t="s">
        <v>434</v>
      </c>
      <c r="F133" s="76">
        <v>4020</v>
      </c>
      <c r="G133" s="76">
        <v>4020</v>
      </c>
      <c r="H133" s="76">
        <v>4020</v>
      </c>
    </row>
    <row r="134" spans="1:8" s="55" customFormat="1" ht="12" x14ac:dyDescent="0.2">
      <c r="A134" s="74" t="s">
        <v>495</v>
      </c>
      <c r="B134" s="75" t="s">
        <v>618</v>
      </c>
      <c r="C134" s="75" t="s">
        <v>71</v>
      </c>
      <c r="D134" s="75" t="s">
        <v>431</v>
      </c>
      <c r="E134" s="75" t="s">
        <v>77</v>
      </c>
      <c r="F134" s="76">
        <f>F135</f>
        <v>270</v>
      </c>
      <c r="G134" s="76">
        <f>G135</f>
        <v>270</v>
      </c>
      <c r="H134" s="76">
        <f>H135</f>
        <v>270</v>
      </c>
    </row>
    <row r="135" spans="1:8" s="55" customFormat="1" ht="12" x14ac:dyDescent="0.2">
      <c r="A135" s="74" t="s">
        <v>78</v>
      </c>
      <c r="B135" s="75" t="s">
        <v>618</v>
      </c>
      <c r="C135" s="75" t="s">
        <v>71</v>
      </c>
      <c r="D135" s="75" t="s">
        <v>431</v>
      </c>
      <c r="E135" s="75" t="s">
        <v>79</v>
      </c>
      <c r="F135" s="76">
        <v>270</v>
      </c>
      <c r="G135" s="76">
        <v>270</v>
      </c>
      <c r="H135" s="76">
        <v>270</v>
      </c>
    </row>
    <row r="136" spans="1:8" s="55" customFormat="1" ht="12" x14ac:dyDescent="0.2">
      <c r="A136" s="74" t="s">
        <v>80</v>
      </c>
      <c r="B136" s="75" t="s">
        <v>618</v>
      </c>
      <c r="C136" s="75" t="s">
        <v>71</v>
      </c>
      <c r="D136" s="75" t="s">
        <v>431</v>
      </c>
      <c r="E136" s="75" t="s">
        <v>81</v>
      </c>
      <c r="F136" s="76">
        <f>F137</f>
        <v>195</v>
      </c>
      <c r="G136" s="76">
        <f>G137</f>
        <v>195</v>
      </c>
      <c r="H136" s="76">
        <f>H137</f>
        <v>195</v>
      </c>
    </row>
    <row r="137" spans="1:8" s="55" customFormat="1" ht="12" x14ac:dyDescent="0.2">
      <c r="A137" s="74" t="s">
        <v>453</v>
      </c>
      <c r="B137" s="75" t="s">
        <v>618</v>
      </c>
      <c r="C137" s="75" t="s">
        <v>71</v>
      </c>
      <c r="D137" s="75" t="s">
        <v>431</v>
      </c>
      <c r="E137" s="75" t="s">
        <v>82</v>
      </c>
      <c r="F137" s="76">
        <v>195</v>
      </c>
      <c r="G137" s="76">
        <v>195</v>
      </c>
      <c r="H137" s="76">
        <v>195</v>
      </c>
    </row>
    <row r="138" spans="1:8" s="55" customFormat="1" ht="12" x14ac:dyDescent="0.2">
      <c r="A138" s="83" t="s">
        <v>305</v>
      </c>
      <c r="B138" s="84" t="s">
        <v>619</v>
      </c>
      <c r="C138" s="80"/>
      <c r="D138" s="80"/>
      <c r="E138" s="80"/>
      <c r="F138" s="81">
        <f t="shared" ref="F138:H141" si="20">F139</f>
        <v>44838.5</v>
      </c>
      <c r="G138" s="81">
        <f t="shared" si="20"/>
        <v>44838.5</v>
      </c>
      <c r="H138" s="81">
        <f t="shared" si="20"/>
        <v>44838.5</v>
      </c>
    </row>
    <row r="139" spans="1:8" s="55" customFormat="1" ht="12" x14ac:dyDescent="0.2">
      <c r="A139" s="82" t="s">
        <v>821</v>
      </c>
      <c r="B139" s="95" t="s">
        <v>619</v>
      </c>
      <c r="C139" s="66" t="s">
        <v>71</v>
      </c>
      <c r="D139" s="66"/>
      <c r="E139" s="80"/>
      <c r="F139" s="81">
        <f t="shared" si="20"/>
        <v>44838.5</v>
      </c>
      <c r="G139" s="81">
        <f t="shared" si="20"/>
        <v>44838.5</v>
      </c>
      <c r="H139" s="81">
        <f t="shared" si="20"/>
        <v>44838.5</v>
      </c>
    </row>
    <row r="140" spans="1:8" s="55" customFormat="1" ht="12" x14ac:dyDescent="0.2">
      <c r="A140" s="65" t="s">
        <v>356</v>
      </c>
      <c r="B140" s="95" t="s">
        <v>619</v>
      </c>
      <c r="C140" s="66" t="s">
        <v>71</v>
      </c>
      <c r="D140" s="66" t="s">
        <v>431</v>
      </c>
      <c r="E140" s="80"/>
      <c r="F140" s="81">
        <f t="shared" si="20"/>
        <v>44838.5</v>
      </c>
      <c r="G140" s="81">
        <f t="shared" si="20"/>
        <v>44838.5</v>
      </c>
      <c r="H140" s="81">
        <f t="shared" si="20"/>
        <v>44838.5</v>
      </c>
    </row>
    <row r="141" spans="1:8" s="55" customFormat="1" ht="12" x14ac:dyDescent="0.2">
      <c r="A141" s="74" t="s">
        <v>94</v>
      </c>
      <c r="B141" s="75" t="s">
        <v>619</v>
      </c>
      <c r="C141" s="75" t="s">
        <v>71</v>
      </c>
      <c r="D141" s="75" t="s">
        <v>431</v>
      </c>
      <c r="E141" s="75" t="s">
        <v>366</v>
      </c>
      <c r="F141" s="76">
        <f t="shared" si="20"/>
        <v>44838.5</v>
      </c>
      <c r="G141" s="76">
        <f t="shared" si="20"/>
        <v>44838.5</v>
      </c>
      <c r="H141" s="76">
        <f t="shared" si="20"/>
        <v>44838.5</v>
      </c>
    </row>
    <row r="142" spans="1:8" s="55" customFormat="1" ht="12" x14ac:dyDescent="0.2">
      <c r="A142" s="74" t="s">
        <v>95</v>
      </c>
      <c r="B142" s="75" t="s">
        <v>619</v>
      </c>
      <c r="C142" s="75" t="s">
        <v>71</v>
      </c>
      <c r="D142" s="75" t="s">
        <v>431</v>
      </c>
      <c r="E142" s="75" t="s">
        <v>376</v>
      </c>
      <c r="F142" s="76">
        <v>44838.5</v>
      </c>
      <c r="G142" s="76">
        <v>44838.5</v>
      </c>
      <c r="H142" s="76">
        <v>44838.5</v>
      </c>
    </row>
    <row r="143" spans="1:8" s="55" customFormat="1" ht="27" x14ac:dyDescent="0.2">
      <c r="A143" s="230" t="s">
        <v>746</v>
      </c>
      <c r="B143" s="268" t="s">
        <v>228</v>
      </c>
      <c r="C143" s="229"/>
      <c r="D143" s="229"/>
      <c r="E143" s="229"/>
      <c r="F143" s="228">
        <f>F144+F149+F154+F159+F164+F169+F174+F179+F184+F189+F198+F203+F208</f>
        <v>356216.26700000005</v>
      </c>
      <c r="G143" s="228">
        <f>G144+G149+G154+G159+G164+G169+G174+G179+G184+G189+G198+G203+G208</f>
        <v>319140.10000000003</v>
      </c>
      <c r="H143" s="228">
        <f>H144+H149+H154+H159+H164+H169+H174+H179+H184+H189+H198+H203+H208</f>
        <v>314139.10000000003</v>
      </c>
    </row>
    <row r="144" spans="1:8" s="55" customFormat="1" ht="12" x14ac:dyDescent="0.2">
      <c r="A144" s="94" t="s">
        <v>500</v>
      </c>
      <c r="B144" s="66" t="s">
        <v>643</v>
      </c>
      <c r="C144" s="66"/>
      <c r="D144" s="66"/>
      <c r="E144" s="66"/>
      <c r="F144" s="67">
        <f t="shared" ref="F144:H147" si="21">F145</f>
        <v>12000</v>
      </c>
      <c r="G144" s="67">
        <f t="shared" si="21"/>
        <v>7000</v>
      </c>
      <c r="H144" s="67">
        <f t="shared" si="21"/>
        <v>7000</v>
      </c>
    </row>
    <row r="145" spans="1:8" s="55" customFormat="1" ht="12" x14ac:dyDescent="0.2">
      <c r="A145" s="94" t="s">
        <v>337</v>
      </c>
      <c r="B145" s="66" t="s">
        <v>643</v>
      </c>
      <c r="C145" s="66" t="s">
        <v>381</v>
      </c>
      <c r="D145" s="66"/>
      <c r="E145" s="66"/>
      <c r="F145" s="67">
        <f t="shared" si="21"/>
        <v>12000</v>
      </c>
      <c r="G145" s="67">
        <f t="shared" si="21"/>
        <v>7000</v>
      </c>
      <c r="H145" s="67">
        <f t="shared" si="21"/>
        <v>7000</v>
      </c>
    </row>
    <row r="146" spans="1:8" s="55" customFormat="1" ht="12" x14ac:dyDescent="0.2">
      <c r="A146" s="94" t="s">
        <v>812</v>
      </c>
      <c r="B146" s="66" t="s">
        <v>643</v>
      </c>
      <c r="C146" s="66" t="s">
        <v>381</v>
      </c>
      <c r="D146" s="66" t="s">
        <v>430</v>
      </c>
      <c r="E146" s="66"/>
      <c r="F146" s="67">
        <f t="shared" si="21"/>
        <v>12000</v>
      </c>
      <c r="G146" s="67">
        <f t="shared" si="21"/>
        <v>7000</v>
      </c>
      <c r="H146" s="67">
        <f t="shared" si="21"/>
        <v>7000</v>
      </c>
    </row>
    <row r="147" spans="1:8" s="55" customFormat="1" ht="12" x14ac:dyDescent="0.2">
      <c r="A147" s="74" t="s">
        <v>495</v>
      </c>
      <c r="B147" s="75" t="s">
        <v>643</v>
      </c>
      <c r="C147" s="75" t="s">
        <v>381</v>
      </c>
      <c r="D147" s="75" t="s">
        <v>430</v>
      </c>
      <c r="E147" s="75" t="s">
        <v>77</v>
      </c>
      <c r="F147" s="76">
        <f t="shared" si="21"/>
        <v>12000</v>
      </c>
      <c r="G147" s="76">
        <f t="shared" si="21"/>
        <v>7000</v>
      </c>
      <c r="H147" s="76">
        <f t="shared" si="21"/>
        <v>7000</v>
      </c>
    </row>
    <row r="148" spans="1:8" s="55" customFormat="1" ht="12" x14ac:dyDescent="0.2">
      <c r="A148" s="74" t="s">
        <v>78</v>
      </c>
      <c r="B148" s="75" t="s">
        <v>643</v>
      </c>
      <c r="C148" s="75" t="s">
        <v>381</v>
      </c>
      <c r="D148" s="75" t="s">
        <v>430</v>
      </c>
      <c r="E148" s="75" t="s">
        <v>79</v>
      </c>
      <c r="F148" s="76">
        <f>15000-3000</f>
        <v>12000</v>
      </c>
      <c r="G148" s="76">
        <f>10000-3000</f>
        <v>7000</v>
      </c>
      <c r="H148" s="76">
        <f>10000-3000</f>
        <v>7000</v>
      </c>
    </row>
    <row r="149" spans="1:8" s="55" customFormat="1" ht="12" x14ac:dyDescent="0.2">
      <c r="A149" s="65" t="s">
        <v>501</v>
      </c>
      <c r="B149" s="66" t="s">
        <v>644</v>
      </c>
      <c r="C149" s="66"/>
      <c r="D149" s="66"/>
      <c r="E149" s="66"/>
      <c r="F149" s="67">
        <f t="shared" ref="F149:H152" si="22">F150</f>
        <v>3000</v>
      </c>
      <c r="G149" s="67">
        <f t="shared" si="22"/>
        <v>3000</v>
      </c>
      <c r="H149" s="67">
        <f t="shared" si="22"/>
        <v>3000</v>
      </c>
    </row>
    <row r="150" spans="1:8" s="55" customFormat="1" ht="12" x14ac:dyDescent="0.2">
      <c r="A150" s="94" t="s">
        <v>337</v>
      </c>
      <c r="B150" s="66" t="s">
        <v>644</v>
      </c>
      <c r="C150" s="66" t="s">
        <v>381</v>
      </c>
      <c r="D150" s="66"/>
      <c r="E150" s="66"/>
      <c r="F150" s="67">
        <f t="shared" si="22"/>
        <v>3000</v>
      </c>
      <c r="G150" s="67">
        <f t="shared" si="22"/>
        <v>3000</v>
      </c>
      <c r="H150" s="67">
        <f t="shared" si="22"/>
        <v>3000</v>
      </c>
    </row>
    <row r="151" spans="1:8" s="55" customFormat="1" ht="12" x14ac:dyDescent="0.2">
      <c r="A151" s="94" t="s">
        <v>812</v>
      </c>
      <c r="B151" s="66" t="s">
        <v>644</v>
      </c>
      <c r="C151" s="66" t="s">
        <v>381</v>
      </c>
      <c r="D151" s="66" t="s">
        <v>430</v>
      </c>
      <c r="E151" s="66"/>
      <c r="F151" s="67">
        <f t="shared" si="22"/>
        <v>3000</v>
      </c>
      <c r="G151" s="67">
        <f t="shared" si="22"/>
        <v>3000</v>
      </c>
      <c r="H151" s="67">
        <f t="shared" si="22"/>
        <v>3000</v>
      </c>
    </row>
    <row r="152" spans="1:8" s="55" customFormat="1" ht="12" x14ac:dyDescent="0.2">
      <c r="A152" s="74" t="s">
        <v>495</v>
      </c>
      <c r="B152" s="75" t="s">
        <v>644</v>
      </c>
      <c r="C152" s="75" t="s">
        <v>381</v>
      </c>
      <c r="D152" s="75" t="s">
        <v>430</v>
      </c>
      <c r="E152" s="75" t="s">
        <v>77</v>
      </c>
      <c r="F152" s="76">
        <f t="shared" si="22"/>
        <v>3000</v>
      </c>
      <c r="G152" s="76">
        <f t="shared" si="22"/>
        <v>3000</v>
      </c>
      <c r="H152" s="76">
        <f t="shared" si="22"/>
        <v>3000</v>
      </c>
    </row>
    <row r="153" spans="1:8" s="55" customFormat="1" ht="12" x14ac:dyDescent="0.2">
      <c r="A153" s="74" t="s">
        <v>78</v>
      </c>
      <c r="B153" s="75" t="s">
        <v>644</v>
      </c>
      <c r="C153" s="75" t="s">
        <v>381</v>
      </c>
      <c r="D153" s="75" t="s">
        <v>430</v>
      </c>
      <c r="E153" s="75" t="s">
        <v>79</v>
      </c>
      <c r="F153" s="76">
        <v>3000</v>
      </c>
      <c r="G153" s="76">
        <v>3000</v>
      </c>
      <c r="H153" s="76">
        <v>3000</v>
      </c>
    </row>
    <row r="154" spans="1:8" s="55" customFormat="1" ht="12" x14ac:dyDescent="0.2">
      <c r="A154" s="65" t="s">
        <v>502</v>
      </c>
      <c r="B154" s="66" t="s">
        <v>645</v>
      </c>
      <c r="C154" s="66"/>
      <c r="D154" s="66"/>
      <c r="E154" s="66"/>
      <c r="F154" s="87">
        <f t="shared" ref="F154:H157" si="23">F155</f>
        <v>1000</v>
      </c>
      <c r="G154" s="87">
        <f t="shared" si="23"/>
        <v>1000</v>
      </c>
      <c r="H154" s="87">
        <f t="shared" si="23"/>
        <v>1000</v>
      </c>
    </row>
    <row r="155" spans="1:8" s="55" customFormat="1" ht="12" x14ac:dyDescent="0.2">
      <c r="A155" s="94" t="s">
        <v>337</v>
      </c>
      <c r="B155" s="66" t="s">
        <v>645</v>
      </c>
      <c r="C155" s="66" t="s">
        <v>381</v>
      </c>
      <c r="D155" s="66"/>
      <c r="E155" s="66"/>
      <c r="F155" s="87">
        <f t="shared" si="23"/>
        <v>1000</v>
      </c>
      <c r="G155" s="87">
        <f t="shared" si="23"/>
        <v>1000</v>
      </c>
      <c r="H155" s="87">
        <f t="shared" si="23"/>
        <v>1000</v>
      </c>
    </row>
    <row r="156" spans="1:8" s="55" customFormat="1" ht="12" x14ac:dyDescent="0.2">
      <c r="A156" s="94" t="s">
        <v>812</v>
      </c>
      <c r="B156" s="66" t="s">
        <v>645</v>
      </c>
      <c r="C156" s="66" t="s">
        <v>381</v>
      </c>
      <c r="D156" s="66" t="s">
        <v>430</v>
      </c>
      <c r="E156" s="66"/>
      <c r="F156" s="87">
        <f t="shared" si="23"/>
        <v>1000</v>
      </c>
      <c r="G156" s="87">
        <f t="shared" si="23"/>
        <v>1000</v>
      </c>
      <c r="H156" s="87">
        <f t="shared" si="23"/>
        <v>1000</v>
      </c>
    </row>
    <row r="157" spans="1:8" s="55" customFormat="1" ht="12" x14ac:dyDescent="0.2">
      <c r="A157" s="74" t="s">
        <v>495</v>
      </c>
      <c r="B157" s="75" t="s">
        <v>645</v>
      </c>
      <c r="C157" s="75" t="s">
        <v>381</v>
      </c>
      <c r="D157" s="75" t="s">
        <v>430</v>
      </c>
      <c r="E157" s="75" t="s">
        <v>77</v>
      </c>
      <c r="F157" s="88">
        <f t="shared" si="23"/>
        <v>1000</v>
      </c>
      <c r="G157" s="88">
        <f t="shared" si="23"/>
        <v>1000</v>
      </c>
      <c r="H157" s="88">
        <f t="shared" si="23"/>
        <v>1000</v>
      </c>
    </row>
    <row r="158" spans="1:8" s="55" customFormat="1" ht="12" x14ac:dyDescent="0.2">
      <c r="A158" s="74" t="s">
        <v>78</v>
      </c>
      <c r="B158" s="75" t="s">
        <v>645</v>
      </c>
      <c r="C158" s="75" t="s">
        <v>381</v>
      </c>
      <c r="D158" s="75" t="s">
        <v>430</v>
      </c>
      <c r="E158" s="75" t="s">
        <v>79</v>
      </c>
      <c r="F158" s="88">
        <v>1000</v>
      </c>
      <c r="G158" s="88">
        <v>1000</v>
      </c>
      <c r="H158" s="88">
        <v>1000</v>
      </c>
    </row>
    <row r="159" spans="1:8" s="55" customFormat="1" ht="12" x14ac:dyDescent="0.2">
      <c r="A159" s="94" t="s">
        <v>315</v>
      </c>
      <c r="B159" s="66" t="s">
        <v>646</v>
      </c>
      <c r="C159" s="66"/>
      <c r="D159" s="66"/>
      <c r="E159" s="66"/>
      <c r="F159" s="67">
        <f t="shared" ref="F159:H162" si="24">F160</f>
        <v>3000</v>
      </c>
      <c r="G159" s="67">
        <f t="shared" si="24"/>
        <v>3000</v>
      </c>
      <c r="H159" s="67">
        <f t="shared" si="24"/>
        <v>3000</v>
      </c>
    </row>
    <row r="160" spans="1:8" s="55" customFormat="1" ht="12" x14ac:dyDescent="0.2">
      <c r="A160" s="94" t="s">
        <v>337</v>
      </c>
      <c r="B160" s="66" t="s">
        <v>646</v>
      </c>
      <c r="C160" s="66" t="s">
        <v>381</v>
      </c>
      <c r="D160" s="66"/>
      <c r="E160" s="66"/>
      <c r="F160" s="67">
        <f t="shared" si="24"/>
        <v>3000</v>
      </c>
      <c r="G160" s="67">
        <f t="shared" si="24"/>
        <v>3000</v>
      </c>
      <c r="H160" s="67">
        <f t="shared" si="24"/>
        <v>3000</v>
      </c>
    </row>
    <row r="161" spans="1:8" s="55" customFormat="1" ht="12" x14ac:dyDescent="0.2">
      <c r="A161" s="94" t="s">
        <v>812</v>
      </c>
      <c r="B161" s="66" t="s">
        <v>646</v>
      </c>
      <c r="C161" s="66" t="s">
        <v>381</v>
      </c>
      <c r="D161" s="66" t="s">
        <v>430</v>
      </c>
      <c r="E161" s="66"/>
      <c r="F161" s="67">
        <f t="shared" si="24"/>
        <v>3000</v>
      </c>
      <c r="G161" s="67">
        <f t="shared" si="24"/>
        <v>3000</v>
      </c>
      <c r="H161" s="67">
        <f t="shared" si="24"/>
        <v>3000</v>
      </c>
    </row>
    <row r="162" spans="1:8" s="55" customFormat="1" ht="12" x14ac:dyDescent="0.2">
      <c r="A162" s="74" t="s">
        <v>495</v>
      </c>
      <c r="B162" s="75" t="s">
        <v>646</v>
      </c>
      <c r="C162" s="75" t="s">
        <v>381</v>
      </c>
      <c r="D162" s="75" t="s">
        <v>430</v>
      </c>
      <c r="E162" s="75" t="s">
        <v>77</v>
      </c>
      <c r="F162" s="76">
        <f t="shared" si="24"/>
        <v>3000</v>
      </c>
      <c r="G162" s="76">
        <f t="shared" si="24"/>
        <v>3000</v>
      </c>
      <c r="H162" s="76">
        <f t="shared" si="24"/>
        <v>3000</v>
      </c>
    </row>
    <row r="163" spans="1:8" s="55" customFormat="1" ht="12" x14ac:dyDescent="0.2">
      <c r="A163" s="74" t="s">
        <v>78</v>
      </c>
      <c r="B163" s="75" t="s">
        <v>646</v>
      </c>
      <c r="C163" s="75" t="s">
        <v>381</v>
      </c>
      <c r="D163" s="75" t="s">
        <v>430</v>
      </c>
      <c r="E163" s="75" t="s">
        <v>79</v>
      </c>
      <c r="F163" s="76">
        <f>2000+1000</f>
        <v>3000</v>
      </c>
      <c r="G163" s="76">
        <f>2000+1000</f>
        <v>3000</v>
      </c>
      <c r="H163" s="76">
        <f>2000+1000</f>
        <v>3000</v>
      </c>
    </row>
    <row r="164" spans="1:8" s="55" customFormat="1" ht="12" x14ac:dyDescent="0.2">
      <c r="A164" s="65" t="s">
        <v>316</v>
      </c>
      <c r="B164" s="66" t="s">
        <v>647</v>
      </c>
      <c r="C164" s="66"/>
      <c r="D164" s="66"/>
      <c r="E164" s="66"/>
      <c r="F164" s="67">
        <f t="shared" ref="F164:H167" si="25">F165</f>
        <v>2000</v>
      </c>
      <c r="G164" s="67">
        <f t="shared" si="25"/>
        <v>2000</v>
      </c>
      <c r="H164" s="67">
        <f t="shared" si="25"/>
        <v>2000</v>
      </c>
    </row>
    <row r="165" spans="1:8" s="55" customFormat="1" ht="12" x14ac:dyDescent="0.2">
      <c r="A165" s="94" t="s">
        <v>337</v>
      </c>
      <c r="B165" s="66" t="s">
        <v>647</v>
      </c>
      <c r="C165" s="66" t="s">
        <v>381</v>
      </c>
      <c r="D165" s="66"/>
      <c r="E165" s="66"/>
      <c r="F165" s="67">
        <f t="shared" si="25"/>
        <v>2000</v>
      </c>
      <c r="G165" s="67">
        <f t="shared" si="25"/>
        <v>2000</v>
      </c>
      <c r="H165" s="67">
        <f t="shared" si="25"/>
        <v>2000</v>
      </c>
    </row>
    <row r="166" spans="1:8" s="55" customFormat="1" ht="12" x14ac:dyDescent="0.2">
      <c r="A166" s="94" t="s">
        <v>812</v>
      </c>
      <c r="B166" s="66" t="s">
        <v>647</v>
      </c>
      <c r="C166" s="66" t="s">
        <v>381</v>
      </c>
      <c r="D166" s="66" t="s">
        <v>430</v>
      </c>
      <c r="E166" s="66"/>
      <c r="F166" s="67">
        <f t="shared" si="25"/>
        <v>2000</v>
      </c>
      <c r="G166" s="67">
        <f t="shared" si="25"/>
        <v>2000</v>
      </c>
      <c r="H166" s="67">
        <f t="shared" si="25"/>
        <v>2000</v>
      </c>
    </row>
    <row r="167" spans="1:8" s="55" customFormat="1" ht="12" x14ac:dyDescent="0.2">
      <c r="A167" s="74" t="s">
        <v>495</v>
      </c>
      <c r="B167" s="75" t="s">
        <v>647</v>
      </c>
      <c r="C167" s="75" t="s">
        <v>381</v>
      </c>
      <c r="D167" s="75" t="s">
        <v>430</v>
      </c>
      <c r="E167" s="75" t="s">
        <v>77</v>
      </c>
      <c r="F167" s="76">
        <f t="shared" si="25"/>
        <v>2000</v>
      </c>
      <c r="G167" s="76">
        <f t="shared" si="25"/>
        <v>2000</v>
      </c>
      <c r="H167" s="76">
        <f t="shared" si="25"/>
        <v>2000</v>
      </c>
    </row>
    <row r="168" spans="1:8" s="55" customFormat="1" ht="12" x14ac:dyDescent="0.2">
      <c r="A168" s="74" t="s">
        <v>78</v>
      </c>
      <c r="B168" s="75" t="s">
        <v>647</v>
      </c>
      <c r="C168" s="75" t="s">
        <v>381</v>
      </c>
      <c r="D168" s="75" t="s">
        <v>430</v>
      </c>
      <c r="E168" s="75" t="s">
        <v>79</v>
      </c>
      <c r="F168" s="76">
        <v>2000</v>
      </c>
      <c r="G168" s="76">
        <v>2000</v>
      </c>
      <c r="H168" s="76">
        <v>2000</v>
      </c>
    </row>
    <row r="169" spans="1:8" s="55" customFormat="1" ht="24" x14ac:dyDescent="0.2">
      <c r="A169" s="94" t="s">
        <v>306</v>
      </c>
      <c r="B169" s="66" t="s">
        <v>648</v>
      </c>
      <c r="C169" s="66"/>
      <c r="D169" s="66"/>
      <c r="E169" s="66"/>
      <c r="F169" s="67">
        <f t="shared" ref="F169:H172" si="26">F170</f>
        <v>2000</v>
      </c>
      <c r="G169" s="67">
        <f t="shared" si="26"/>
        <v>2000</v>
      </c>
      <c r="H169" s="67">
        <f t="shared" si="26"/>
        <v>2000</v>
      </c>
    </row>
    <row r="170" spans="1:8" s="55" customFormat="1" ht="12" x14ac:dyDescent="0.2">
      <c r="A170" s="94" t="s">
        <v>337</v>
      </c>
      <c r="B170" s="66" t="s">
        <v>648</v>
      </c>
      <c r="C170" s="66" t="s">
        <v>381</v>
      </c>
      <c r="D170" s="66"/>
      <c r="E170" s="66"/>
      <c r="F170" s="67">
        <f t="shared" si="26"/>
        <v>2000</v>
      </c>
      <c r="G170" s="67">
        <f t="shared" si="26"/>
        <v>2000</v>
      </c>
      <c r="H170" s="67">
        <f t="shared" si="26"/>
        <v>2000</v>
      </c>
    </row>
    <row r="171" spans="1:8" s="55" customFormat="1" ht="12" x14ac:dyDescent="0.2">
      <c r="A171" s="94" t="s">
        <v>812</v>
      </c>
      <c r="B171" s="66" t="s">
        <v>648</v>
      </c>
      <c r="C171" s="66" t="s">
        <v>381</v>
      </c>
      <c r="D171" s="66" t="s">
        <v>430</v>
      </c>
      <c r="E171" s="66"/>
      <c r="F171" s="67">
        <f t="shared" si="26"/>
        <v>2000</v>
      </c>
      <c r="G171" s="67">
        <f t="shared" si="26"/>
        <v>2000</v>
      </c>
      <c r="H171" s="67">
        <f t="shared" si="26"/>
        <v>2000</v>
      </c>
    </row>
    <row r="172" spans="1:8" s="55" customFormat="1" ht="12" x14ac:dyDescent="0.2">
      <c r="A172" s="74" t="s">
        <v>495</v>
      </c>
      <c r="B172" s="75" t="s">
        <v>648</v>
      </c>
      <c r="C172" s="75" t="s">
        <v>381</v>
      </c>
      <c r="D172" s="75" t="s">
        <v>430</v>
      </c>
      <c r="E172" s="75" t="s">
        <v>77</v>
      </c>
      <c r="F172" s="76">
        <f t="shared" si="26"/>
        <v>2000</v>
      </c>
      <c r="G172" s="76">
        <f t="shared" si="26"/>
        <v>2000</v>
      </c>
      <c r="H172" s="76">
        <f t="shared" si="26"/>
        <v>2000</v>
      </c>
    </row>
    <row r="173" spans="1:8" s="55" customFormat="1" ht="12" x14ac:dyDescent="0.2">
      <c r="A173" s="74" t="s">
        <v>78</v>
      </c>
      <c r="B173" s="75" t="s">
        <v>648</v>
      </c>
      <c r="C173" s="75" t="s">
        <v>381</v>
      </c>
      <c r="D173" s="75" t="s">
        <v>430</v>
      </c>
      <c r="E173" s="75" t="s">
        <v>79</v>
      </c>
      <c r="F173" s="76">
        <v>2000</v>
      </c>
      <c r="G173" s="76">
        <v>2000</v>
      </c>
      <c r="H173" s="76">
        <v>2000</v>
      </c>
    </row>
    <row r="174" spans="1:8" s="55" customFormat="1" ht="12" x14ac:dyDescent="0.2">
      <c r="A174" s="94" t="s">
        <v>307</v>
      </c>
      <c r="B174" s="103" t="s">
        <v>649</v>
      </c>
      <c r="C174" s="66"/>
      <c r="D174" s="66"/>
      <c r="E174" s="103"/>
      <c r="F174" s="67">
        <f t="shared" ref="F174:H177" si="27">F175</f>
        <v>1500</v>
      </c>
      <c r="G174" s="67">
        <f t="shared" si="27"/>
        <v>2000</v>
      </c>
      <c r="H174" s="67">
        <f t="shared" si="27"/>
        <v>2000</v>
      </c>
    </row>
    <row r="175" spans="1:8" s="55" customFormat="1" ht="12" x14ac:dyDescent="0.2">
      <c r="A175" s="94" t="s">
        <v>337</v>
      </c>
      <c r="B175" s="103" t="s">
        <v>649</v>
      </c>
      <c r="C175" s="66" t="s">
        <v>381</v>
      </c>
      <c r="D175" s="66"/>
      <c r="E175" s="103"/>
      <c r="F175" s="67">
        <f t="shared" si="27"/>
        <v>1500</v>
      </c>
      <c r="G175" s="67">
        <f t="shared" si="27"/>
        <v>2000</v>
      </c>
      <c r="H175" s="67">
        <f t="shared" si="27"/>
        <v>2000</v>
      </c>
    </row>
    <row r="176" spans="1:8" s="55" customFormat="1" ht="12" x14ac:dyDescent="0.2">
      <c r="A176" s="94" t="s">
        <v>812</v>
      </c>
      <c r="B176" s="103" t="s">
        <v>649</v>
      </c>
      <c r="C176" s="66" t="s">
        <v>381</v>
      </c>
      <c r="D176" s="66" t="s">
        <v>430</v>
      </c>
      <c r="E176" s="103"/>
      <c r="F176" s="67">
        <f t="shared" si="27"/>
        <v>1500</v>
      </c>
      <c r="G176" s="67">
        <f t="shared" si="27"/>
        <v>2000</v>
      </c>
      <c r="H176" s="67">
        <f t="shared" si="27"/>
        <v>2000</v>
      </c>
    </row>
    <row r="177" spans="1:8" s="55" customFormat="1" ht="12" x14ac:dyDescent="0.2">
      <c r="A177" s="74" t="s">
        <v>495</v>
      </c>
      <c r="B177" s="90" t="s">
        <v>649</v>
      </c>
      <c r="C177" s="75" t="s">
        <v>381</v>
      </c>
      <c r="D177" s="75" t="s">
        <v>430</v>
      </c>
      <c r="E177" s="75" t="s">
        <v>77</v>
      </c>
      <c r="F177" s="76">
        <f t="shared" si="27"/>
        <v>1500</v>
      </c>
      <c r="G177" s="76">
        <f t="shared" si="27"/>
        <v>2000</v>
      </c>
      <c r="H177" s="76">
        <f t="shared" si="27"/>
        <v>2000</v>
      </c>
    </row>
    <row r="178" spans="1:8" s="55" customFormat="1" ht="12" x14ac:dyDescent="0.2">
      <c r="A178" s="74" t="s">
        <v>78</v>
      </c>
      <c r="B178" s="90" t="s">
        <v>649</v>
      </c>
      <c r="C178" s="75" t="s">
        <v>381</v>
      </c>
      <c r="D178" s="75" t="s">
        <v>430</v>
      </c>
      <c r="E178" s="75" t="s">
        <v>79</v>
      </c>
      <c r="F178" s="76">
        <f>2000-500</f>
        <v>1500</v>
      </c>
      <c r="G178" s="76">
        <v>2000</v>
      </c>
      <c r="H178" s="76">
        <v>2000</v>
      </c>
    </row>
    <row r="179" spans="1:8" s="55" customFormat="1" ht="12" x14ac:dyDescent="0.2">
      <c r="A179" s="65" t="s">
        <v>217</v>
      </c>
      <c r="B179" s="66" t="s">
        <v>650</v>
      </c>
      <c r="C179" s="66"/>
      <c r="D179" s="66"/>
      <c r="E179" s="66"/>
      <c r="F179" s="67">
        <f t="shared" ref="F179:H182" si="28">F180</f>
        <v>85000</v>
      </c>
      <c r="G179" s="67">
        <f t="shared" si="28"/>
        <v>70000</v>
      </c>
      <c r="H179" s="67">
        <f t="shared" si="28"/>
        <v>65000</v>
      </c>
    </row>
    <row r="180" spans="1:8" s="55" customFormat="1" ht="12" x14ac:dyDescent="0.2">
      <c r="A180" s="94" t="s">
        <v>337</v>
      </c>
      <c r="B180" s="66" t="s">
        <v>650</v>
      </c>
      <c r="C180" s="66" t="s">
        <v>381</v>
      </c>
      <c r="D180" s="66"/>
      <c r="E180" s="66"/>
      <c r="F180" s="67">
        <f t="shared" si="28"/>
        <v>85000</v>
      </c>
      <c r="G180" s="67">
        <f t="shared" si="28"/>
        <v>70000</v>
      </c>
      <c r="H180" s="67">
        <f t="shared" si="28"/>
        <v>65000</v>
      </c>
    </row>
    <row r="181" spans="1:8" s="55" customFormat="1" ht="12" x14ac:dyDescent="0.2">
      <c r="A181" s="94" t="s">
        <v>812</v>
      </c>
      <c r="B181" s="66" t="s">
        <v>650</v>
      </c>
      <c r="C181" s="66" t="s">
        <v>381</v>
      </c>
      <c r="D181" s="66" t="s">
        <v>430</v>
      </c>
      <c r="E181" s="66"/>
      <c r="F181" s="67">
        <f t="shared" si="28"/>
        <v>85000</v>
      </c>
      <c r="G181" s="67">
        <f t="shared" si="28"/>
        <v>70000</v>
      </c>
      <c r="H181" s="67">
        <f t="shared" si="28"/>
        <v>65000</v>
      </c>
    </row>
    <row r="182" spans="1:8" s="55" customFormat="1" ht="12" x14ac:dyDescent="0.2">
      <c r="A182" s="74" t="s">
        <v>495</v>
      </c>
      <c r="B182" s="75" t="s">
        <v>650</v>
      </c>
      <c r="C182" s="75" t="s">
        <v>381</v>
      </c>
      <c r="D182" s="75" t="s">
        <v>430</v>
      </c>
      <c r="E182" s="75" t="s">
        <v>77</v>
      </c>
      <c r="F182" s="76">
        <f t="shared" si="28"/>
        <v>85000</v>
      </c>
      <c r="G182" s="76">
        <f t="shared" si="28"/>
        <v>70000</v>
      </c>
      <c r="H182" s="76">
        <f t="shared" si="28"/>
        <v>65000</v>
      </c>
    </row>
    <row r="183" spans="1:8" s="55" customFormat="1" ht="12" x14ac:dyDescent="0.2">
      <c r="A183" s="74" t="s">
        <v>78</v>
      </c>
      <c r="B183" s="75" t="s">
        <v>650</v>
      </c>
      <c r="C183" s="75" t="s">
        <v>381</v>
      </c>
      <c r="D183" s="75" t="s">
        <v>430</v>
      </c>
      <c r="E183" s="75" t="s">
        <v>79</v>
      </c>
      <c r="F183" s="76">
        <v>85000</v>
      </c>
      <c r="G183" s="76">
        <v>70000</v>
      </c>
      <c r="H183" s="76">
        <v>65000</v>
      </c>
    </row>
    <row r="184" spans="1:8" s="55" customFormat="1" ht="12" x14ac:dyDescent="0.2">
      <c r="A184" s="65" t="s">
        <v>308</v>
      </c>
      <c r="B184" s="66" t="s">
        <v>651</v>
      </c>
      <c r="C184" s="66"/>
      <c r="D184" s="66"/>
      <c r="E184" s="66"/>
      <c r="F184" s="67">
        <f t="shared" ref="F184:H187" si="29">F185</f>
        <v>2500</v>
      </c>
      <c r="G184" s="235">
        <f t="shared" si="29"/>
        <v>0</v>
      </c>
      <c r="H184" s="235">
        <f t="shared" si="29"/>
        <v>0</v>
      </c>
    </row>
    <row r="185" spans="1:8" s="55" customFormat="1" ht="12" x14ac:dyDescent="0.2">
      <c r="A185" s="94" t="s">
        <v>337</v>
      </c>
      <c r="B185" s="66" t="s">
        <v>651</v>
      </c>
      <c r="C185" s="66" t="s">
        <v>381</v>
      </c>
      <c r="D185" s="66"/>
      <c r="E185" s="66"/>
      <c r="F185" s="67">
        <f t="shared" si="29"/>
        <v>2500</v>
      </c>
      <c r="G185" s="235">
        <f t="shared" si="29"/>
        <v>0</v>
      </c>
      <c r="H185" s="235">
        <f t="shared" si="29"/>
        <v>0</v>
      </c>
    </row>
    <row r="186" spans="1:8" s="55" customFormat="1" ht="12" x14ac:dyDescent="0.2">
      <c r="A186" s="94" t="s">
        <v>812</v>
      </c>
      <c r="B186" s="66" t="s">
        <v>651</v>
      </c>
      <c r="C186" s="66" t="s">
        <v>381</v>
      </c>
      <c r="D186" s="66" t="s">
        <v>430</v>
      </c>
      <c r="E186" s="66"/>
      <c r="F186" s="67">
        <f t="shared" si="29"/>
        <v>2500</v>
      </c>
      <c r="G186" s="235">
        <f t="shared" si="29"/>
        <v>0</v>
      </c>
      <c r="H186" s="235">
        <f t="shared" si="29"/>
        <v>0</v>
      </c>
    </row>
    <row r="187" spans="1:8" s="55" customFormat="1" ht="12" x14ac:dyDescent="0.2">
      <c r="A187" s="74" t="s">
        <v>495</v>
      </c>
      <c r="B187" s="75" t="s">
        <v>651</v>
      </c>
      <c r="C187" s="75" t="s">
        <v>381</v>
      </c>
      <c r="D187" s="75" t="s">
        <v>430</v>
      </c>
      <c r="E187" s="75" t="s">
        <v>77</v>
      </c>
      <c r="F187" s="76">
        <f t="shared" si="29"/>
        <v>2500</v>
      </c>
      <c r="G187" s="232">
        <f t="shared" si="29"/>
        <v>0</v>
      </c>
      <c r="H187" s="232">
        <f t="shared" si="29"/>
        <v>0</v>
      </c>
    </row>
    <row r="188" spans="1:8" s="55" customFormat="1" ht="12" x14ac:dyDescent="0.2">
      <c r="A188" s="74" t="s">
        <v>78</v>
      </c>
      <c r="B188" s="75" t="s">
        <v>651</v>
      </c>
      <c r="C188" s="75" t="s">
        <v>381</v>
      </c>
      <c r="D188" s="75" t="s">
        <v>430</v>
      </c>
      <c r="E188" s="75" t="s">
        <v>79</v>
      </c>
      <c r="F188" s="76">
        <f>2000+500</f>
        <v>2500</v>
      </c>
      <c r="G188" s="88">
        <v>0</v>
      </c>
      <c r="H188" s="88">
        <v>0</v>
      </c>
    </row>
    <row r="189" spans="1:8" s="55" customFormat="1" ht="12" x14ac:dyDescent="0.2">
      <c r="A189" s="65" t="s">
        <v>233</v>
      </c>
      <c r="B189" s="66" t="s">
        <v>642</v>
      </c>
      <c r="C189" s="66"/>
      <c r="D189" s="66"/>
      <c r="E189" s="66"/>
      <c r="F189" s="67">
        <f>F190</f>
        <v>9063.4</v>
      </c>
      <c r="G189" s="67">
        <f>G190</f>
        <v>9063.4</v>
      </c>
      <c r="H189" s="67">
        <f>H190</f>
        <v>9063.4</v>
      </c>
    </row>
    <row r="190" spans="1:8" s="55" customFormat="1" ht="12" x14ac:dyDescent="0.2">
      <c r="A190" s="65" t="s">
        <v>821</v>
      </c>
      <c r="B190" s="66" t="s">
        <v>642</v>
      </c>
      <c r="C190" s="66" t="s">
        <v>71</v>
      </c>
      <c r="D190" s="66"/>
      <c r="E190" s="66"/>
      <c r="F190" s="67">
        <f>F191+F194+F196</f>
        <v>9063.4</v>
      </c>
      <c r="G190" s="67">
        <f>G191+G194+G196</f>
        <v>9063.4</v>
      </c>
      <c r="H190" s="67">
        <f>H191+H194+H196</f>
        <v>9063.4</v>
      </c>
    </row>
    <row r="191" spans="1:8" s="55" customFormat="1" ht="12" x14ac:dyDescent="0.2">
      <c r="A191" s="65" t="s">
        <v>820</v>
      </c>
      <c r="B191" s="66" t="s">
        <v>642</v>
      </c>
      <c r="C191" s="66" t="s">
        <v>71</v>
      </c>
      <c r="D191" s="66" t="s">
        <v>437</v>
      </c>
      <c r="E191" s="66"/>
      <c r="F191" s="67">
        <f t="shared" ref="F191:H192" si="30">F192</f>
        <v>7800</v>
      </c>
      <c r="G191" s="67">
        <f t="shared" si="30"/>
        <v>7800</v>
      </c>
      <c r="H191" s="67">
        <f t="shared" si="30"/>
        <v>7800</v>
      </c>
    </row>
    <row r="192" spans="1:8" s="55" customFormat="1" ht="36" x14ac:dyDescent="0.2">
      <c r="A192" s="74" t="s">
        <v>72</v>
      </c>
      <c r="B192" s="75" t="s">
        <v>642</v>
      </c>
      <c r="C192" s="75" t="s">
        <v>71</v>
      </c>
      <c r="D192" s="75" t="s">
        <v>437</v>
      </c>
      <c r="E192" s="75" t="s">
        <v>73</v>
      </c>
      <c r="F192" s="76">
        <f t="shared" si="30"/>
        <v>7800</v>
      </c>
      <c r="G192" s="76">
        <f t="shared" si="30"/>
        <v>7800</v>
      </c>
      <c r="H192" s="76">
        <f t="shared" si="30"/>
        <v>7800</v>
      </c>
    </row>
    <row r="193" spans="1:8" s="55" customFormat="1" ht="12" x14ac:dyDescent="0.2">
      <c r="A193" s="74" t="s">
        <v>433</v>
      </c>
      <c r="B193" s="75" t="s">
        <v>642</v>
      </c>
      <c r="C193" s="75" t="s">
        <v>71</v>
      </c>
      <c r="D193" s="75" t="s">
        <v>437</v>
      </c>
      <c r="E193" s="75" t="s">
        <v>434</v>
      </c>
      <c r="F193" s="76">
        <v>7800</v>
      </c>
      <c r="G193" s="76">
        <v>7800</v>
      </c>
      <c r="H193" s="76">
        <v>7800</v>
      </c>
    </row>
    <row r="194" spans="1:8" s="55" customFormat="1" ht="12" x14ac:dyDescent="0.2">
      <c r="A194" s="74" t="s">
        <v>495</v>
      </c>
      <c r="B194" s="75" t="s">
        <v>642</v>
      </c>
      <c r="C194" s="75" t="s">
        <v>71</v>
      </c>
      <c r="D194" s="75" t="s">
        <v>437</v>
      </c>
      <c r="E194" s="75" t="s">
        <v>77</v>
      </c>
      <c r="F194" s="76">
        <f>F195</f>
        <v>1224</v>
      </c>
      <c r="G194" s="76">
        <f>G195</f>
        <v>1224</v>
      </c>
      <c r="H194" s="76">
        <f>H195</f>
        <v>1224</v>
      </c>
    </row>
    <row r="195" spans="1:8" s="55" customFormat="1" ht="12" x14ac:dyDescent="0.2">
      <c r="A195" s="74" t="s">
        <v>78</v>
      </c>
      <c r="B195" s="75" t="s">
        <v>642</v>
      </c>
      <c r="C195" s="75" t="s">
        <v>71</v>
      </c>
      <c r="D195" s="75" t="s">
        <v>437</v>
      </c>
      <c r="E195" s="75" t="s">
        <v>79</v>
      </c>
      <c r="F195" s="76">
        <v>1224</v>
      </c>
      <c r="G195" s="76">
        <v>1224</v>
      </c>
      <c r="H195" s="76">
        <v>1224</v>
      </c>
    </row>
    <row r="196" spans="1:8" s="55" customFormat="1" ht="12" x14ac:dyDescent="0.2">
      <c r="A196" s="74" t="s">
        <v>80</v>
      </c>
      <c r="B196" s="75" t="s">
        <v>642</v>
      </c>
      <c r="C196" s="75" t="s">
        <v>71</v>
      </c>
      <c r="D196" s="75" t="s">
        <v>437</v>
      </c>
      <c r="E196" s="75" t="s">
        <v>81</v>
      </c>
      <c r="F196" s="76">
        <f>F197</f>
        <v>39.4</v>
      </c>
      <c r="G196" s="76">
        <f>G197</f>
        <v>39.4</v>
      </c>
      <c r="H196" s="76">
        <f>H197</f>
        <v>39.4</v>
      </c>
    </row>
    <row r="197" spans="1:8" s="55" customFormat="1" ht="12" x14ac:dyDescent="0.2">
      <c r="A197" s="74" t="s">
        <v>453</v>
      </c>
      <c r="B197" s="75" t="s">
        <v>642</v>
      </c>
      <c r="C197" s="75" t="s">
        <v>71</v>
      </c>
      <c r="D197" s="75" t="s">
        <v>437</v>
      </c>
      <c r="E197" s="75" t="s">
        <v>82</v>
      </c>
      <c r="F197" s="76">
        <v>39.4</v>
      </c>
      <c r="G197" s="76">
        <v>39.4</v>
      </c>
      <c r="H197" s="76">
        <v>39.4</v>
      </c>
    </row>
    <row r="198" spans="1:8" s="55" customFormat="1" ht="24" x14ac:dyDescent="0.2">
      <c r="A198" s="65" t="s">
        <v>234</v>
      </c>
      <c r="B198" s="66" t="s">
        <v>652</v>
      </c>
      <c r="C198" s="66"/>
      <c r="D198" s="66"/>
      <c r="E198" s="66"/>
      <c r="F198" s="67">
        <f t="shared" ref="F198:H201" si="31">F199</f>
        <v>215929</v>
      </c>
      <c r="G198" s="67">
        <f t="shared" si="31"/>
        <v>205929</v>
      </c>
      <c r="H198" s="67">
        <f t="shared" si="31"/>
        <v>205929</v>
      </c>
    </row>
    <row r="199" spans="1:8" s="55" customFormat="1" ht="12" x14ac:dyDescent="0.2">
      <c r="A199" s="94" t="s">
        <v>337</v>
      </c>
      <c r="B199" s="66" t="s">
        <v>652</v>
      </c>
      <c r="C199" s="66" t="s">
        <v>381</v>
      </c>
      <c r="D199" s="66"/>
      <c r="E199" s="66"/>
      <c r="F199" s="67">
        <f t="shared" si="31"/>
        <v>215929</v>
      </c>
      <c r="G199" s="67">
        <f t="shared" si="31"/>
        <v>205929</v>
      </c>
      <c r="H199" s="67">
        <f t="shared" si="31"/>
        <v>205929</v>
      </c>
    </row>
    <row r="200" spans="1:8" s="55" customFormat="1" ht="12" x14ac:dyDescent="0.2">
      <c r="A200" s="94" t="s">
        <v>812</v>
      </c>
      <c r="B200" s="66" t="s">
        <v>652</v>
      </c>
      <c r="C200" s="66" t="s">
        <v>381</v>
      </c>
      <c r="D200" s="66" t="s">
        <v>430</v>
      </c>
      <c r="E200" s="66"/>
      <c r="F200" s="67">
        <f t="shared" si="31"/>
        <v>215929</v>
      </c>
      <c r="G200" s="67">
        <f t="shared" si="31"/>
        <v>205929</v>
      </c>
      <c r="H200" s="67">
        <f t="shared" si="31"/>
        <v>205929</v>
      </c>
    </row>
    <row r="201" spans="1:8" s="55" customFormat="1" ht="12" x14ac:dyDescent="0.2">
      <c r="A201" s="74" t="s">
        <v>94</v>
      </c>
      <c r="B201" s="75" t="s">
        <v>652</v>
      </c>
      <c r="C201" s="75" t="s">
        <v>381</v>
      </c>
      <c r="D201" s="75" t="s">
        <v>430</v>
      </c>
      <c r="E201" s="75" t="s">
        <v>366</v>
      </c>
      <c r="F201" s="76">
        <f t="shared" si="31"/>
        <v>215929</v>
      </c>
      <c r="G201" s="76">
        <f t="shared" si="31"/>
        <v>205929</v>
      </c>
      <c r="H201" s="76">
        <f t="shared" si="31"/>
        <v>205929</v>
      </c>
    </row>
    <row r="202" spans="1:8" s="55" customFormat="1" ht="12" x14ac:dyDescent="0.2">
      <c r="A202" s="74" t="s">
        <v>95</v>
      </c>
      <c r="B202" s="75" t="s">
        <v>652</v>
      </c>
      <c r="C202" s="75" t="s">
        <v>381</v>
      </c>
      <c r="D202" s="75" t="s">
        <v>430</v>
      </c>
      <c r="E202" s="75" t="s">
        <v>376</v>
      </c>
      <c r="F202" s="76">
        <f>205929+10000</f>
        <v>215929</v>
      </c>
      <c r="G202" s="76">
        <f>195929+10000</f>
        <v>205929</v>
      </c>
      <c r="H202" s="76">
        <f>195929+10000</f>
        <v>205929</v>
      </c>
    </row>
    <row r="203" spans="1:8" s="55" customFormat="1" ht="12" x14ac:dyDescent="0.2">
      <c r="A203" s="65" t="s">
        <v>224</v>
      </c>
      <c r="B203" s="66" t="s">
        <v>499</v>
      </c>
      <c r="C203" s="66"/>
      <c r="D203" s="66"/>
      <c r="E203" s="66"/>
      <c r="F203" s="87">
        <f t="shared" ref="F203:H206" si="32">F204</f>
        <v>12000</v>
      </c>
      <c r="G203" s="87">
        <f t="shared" si="32"/>
        <v>7000</v>
      </c>
      <c r="H203" s="87">
        <f t="shared" si="32"/>
        <v>7000</v>
      </c>
    </row>
    <row r="204" spans="1:8" s="55" customFormat="1" ht="12" x14ac:dyDescent="0.2">
      <c r="A204" s="94" t="s">
        <v>337</v>
      </c>
      <c r="B204" s="66" t="s">
        <v>499</v>
      </c>
      <c r="C204" s="66" t="s">
        <v>381</v>
      </c>
      <c r="D204" s="66"/>
      <c r="E204" s="66"/>
      <c r="F204" s="87">
        <f t="shared" si="32"/>
        <v>12000</v>
      </c>
      <c r="G204" s="87">
        <f t="shared" si="32"/>
        <v>7000</v>
      </c>
      <c r="H204" s="87">
        <f t="shared" si="32"/>
        <v>7000</v>
      </c>
    </row>
    <row r="205" spans="1:8" s="55" customFormat="1" ht="12" x14ac:dyDescent="0.2">
      <c r="A205" s="94" t="s">
        <v>812</v>
      </c>
      <c r="B205" s="66" t="s">
        <v>499</v>
      </c>
      <c r="C205" s="66" t="s">
        <v>381</v>
      </c>
      <c r="D205" s="66" t="s">
        <v>430</v>
      </c>
      <c r="E205" s="66"/>
      <c r="F205" s="87">
        <f t="shared" si="32"/>
        <v>12000</v>
      </c>
      <c r="G205" s="87">
        <f t="shared" si="32"/>
        <v>7000</v>
      </c>
      <c r="H205" s="87">
        <f t="shared" si="32"/>
        <v>7000</v>
      </c>
    </row>
    <row r="206" spans="1:8" s="55" customFormat="1" ht="12" x14ac:dyDescent="0.2">
      <c r="A206" s="74" t="s">
        <v>495</v>
      </c>
      <c r="B206" s="75" t="s">
        <v>499</v>
      </c>
      <c r="C206" s="75" t="s">
        <v>381</v>
      </c>
      <c r="D206" s="75" t="s">
        <v>430</v>
      </c>
      <c r="E206" s="75" t="s">
        <v>77</v>
      </c>
      <c r="F206" s="88">
        <f t="shared" si="32"/>
        <v>12000</v>
      </c>
      <c r="G206" s="88">
        <f t="shared" si="32"/>
        <v>7000</v>
      </c>
      <c r="H206" s="88">
        <f t="shared" si="32"/>
        <v>7000</v>
      </c>
    </row>
    <row r="207" spans="1:8" s="55" customFormat="1" ht="12" x14ac:dyDescent="0.2">
      <c r="A207" s="74" t="s">
        <v>78</v>
      </c>
      <c r="B207" s="75" t="s">
        <v>499</v>
      </c>
      <c r="C207" s="75" t="s">
        <v>381</v>
      </c>
      <c r="D207" s="75" t="s">
        <v>430</v>
      </c>
      <c r="E207" s="75" t="s">
        <v>79</v>
      </c>
      <c r="F207" s="88">
        <v>12000</v>
      </c>
      <c r="G207" s="88">
        <v>7000</v>
      </c>
      <c r="H207" s="88">
        <v>7000</v>
      </c>
    </row>
    <row r="208" spans="1:8" s="55" customFormat="1" ht="12" x14ac:dyDescent="0.2">
      <c r="A208" s="82" t="s">
        <v>310</v>
      </c>
      <c r="B208" s="66" t="s">
        <v>228</v>
      </c>
      <c r="C208" s="66"/>
      <c r="D208" s="66"/>
      <c r="E208" s="66"/>
      <c r="F208" s="67">
        <f>F209</f>
        <v>7223.8670000000002</v>
      </c>
      <c r="G208" s="67">
        <f>G209</f>
        <v>7147.7</v>
      </c>
      <c r="H208" s="67">
        <f>H209</f>
        <v>7146.7</v>
      </c>
    </row>
    <row r="209" spans="1:8" s="55" customFormat="1" ht="24" x14ac:dyDescent="0.2">
      <c r="A209" s="79" t="s">
        <v>368</v>
      </c>
      <c r="B209" s="80" t="s">
        <v>228</v>
      </c>
      <c r="C209" s="80"/>
      <c r="D209" s="80"/>
      <c r="E209" s="80"/>
      <c r="F209" s="81">
        <f>F210+F222+F227</f>
        <v>7223.8670000000002</v>
      </c>
      <c r="G209" s="81">
        <f>G210+G222+G227</f>
        <v>7147.7</v>
      </c>
      <c r="H209" s="81">
        <f>H210</f>
        <v>7146.7</v>
      </c>
    </row>
    <row r="210" spans="1:8" s="55" customFormat="1" ht="12" x14ac:dyDescent="0.2">
      <c r="A210" s="94" t="s">
        <v>337</v>
      </c>
      <c r="B210" s="66" t="s">
        <v>311</v>
      </c>
      <c r="C210" s="66" t="s">
        <v>381</v>
      </c>
      <c r="D210" s="66"/>
      <c r="E210" s="80"/>
      <c r="F210" s="81">
        <f>F211+F215</f>
        <v>7096.7</v>
      </c>
      <c r="G210" s="81">
        <f>G211+G215</f>
        <v>7146.7</v>
      </c>
      <c r="H210" s="81">
        <f>H211+H215</f>
        <v>7146.7</v>
      </c>
    </row>
    <row r="211" spans="1:8" s="55" customFormat="1" ht="12" x14ac:dyDescent="0.2">
      <c r="A211" s="79" t="s">
        <v>341</v>
      </c>
      <c r="B211" s="66" t="s">
        <v>311</v>
      </c>
      <c r="C211" s="66" t="s">
        <v>381</v>
      </c>
      <c r="D211" s="66" t="s">
        <v>381</v>
      </c>
      <c r="E211" s="80"/>
      <c r="F211" s="81">
        <f t="shared" ref="F211:H213" si="33">F212</f>
        <v>6878.7</v>
      </c>
      <c r="G211" s="81">
        <f t="shared" si="33"/>
        <v>6878.7</v>
      </c>
      <c r="H211" s="81">
        <f t="shared" si="33"/>
        <v>6878.7</v>
      </c>
    </row>
    <row r="212" spans="1:8" s="55" customFormat="1" ht="12" x14ac:dyDescent="0.2">
      <c r="A212" s="82" t="s">
        <v>351</v>
      </c>
      <c r="B212" s="66" t="s">
        <v>311</v>
      </c>
      <c r="C212" s="66" t="s">
        <v>381</v>
      </c>
      <c r="D212" s="66" t="s">
        <v>381</v>
      </c>
      <c r="E212" s="66"/>
      <c r="F212" s="67">
        <f t="shared" si="33"/>
        <v>6878.7</v>
      </c>
      <c r="G212" s="67">
        <f t="shared" si="33"/>
        <v>6878.7</v>
      </c>
      <c r="H212" s="67">
        <f t="shared" si="33"/>
        <v>6878.7</v>
      </c>
    </row>
    <row r="213" spans="1:8" s="55" customFormat="1" ht="36" x14ac:dyDescent="0.2">
      <c r="A213" s="74" t="s">
        <v>72</v>
      </c>
      <c r="B213" s="75" t="s">
        <v>311</v>
      </c>
      <c r="C213" s="75" t="s">
        <v>381</v>
      </c>
      <c r="D213" s="75" t="s">
        <v>381</v>
      </c>
      <c r="E213" s="75" t="s">
        <v>73</v>
      </c>
      <c r="F213" s="76">
        <f t="shared" si="33"/>
        <v>6878.7</v>
      </c>
      <c r="G213" s="76">
        <f t="shared" si="33"/>
        <v>6878.7</v>
      </c>
      <c r="H213" s="76">
        <f t="shared" si="33"/>
        <v>6878.7</v>
      </c>
    </row>
    <row r="214" spans="1:8" s="55" customFormat="1" ht="12" x14ac:dyDescent="0.2">
      <c r="A214" s="74" t="s">
        <v>74</v>
      </c>
      <c r="B214" s="75" t="s">
        <v>311</v>
      </c>
      <c r="C214" s="75" t="s">
        <v>381</v>
      </c>
      <c r="D214" s="75" t="s">
        <v>381</v>
      </c>
      <c r="E214" s="75" t="s">
        <v>75</v>
      </c>
      <c r="F214" s="76">
        <v>6878.7</v>
      </c>
      <c r="G214" s="76">
        <v>6878.7</v>
      </c>
      <c r="H214" s="76">
        <v>6878.7</v>
      </c>
    </row>
    <row r="215" spans="1:8" s="55" customFormat="1" ht="12" x14ac:dyDescent="0.2">
      <c r="A215" s="65" t="s">
        <v>76</v>
      </c>
      <c r="B215" s="66" t="s">
        <v>312</v>
      </c>
      <c r="C215" s="66"/>
      <c r="D215" s="66"/>
      <c r="E215" s="66"/>
      <c r="F215" s="67">
        <f t="shared" ref="F215:H216" si="34">F216</f>
        <v>218</v>
      </c>
      <c r="G215" s="67">
        <f t="shared" si="34"/>
        <v>268</v>
      </c>
      <c r="H215" s="67">
        <f t="shared" si="34"/>
        <v>268</v>
      </c>
    </row>
    <row r="216" spans="1:8" s="55" customFormat="1" ht="12" x14ac:dyDescent="0.2">
      <c r="A216" s="94" t="s">
        <v>337</v>
      </c>
      <c r="B216" s="66" t="s">
        <v>312</v>
      </c>
      <c r="C216" s="66" t="s">
        <v>381</v>
      </c>
      <c r="D216" s="66"/>
      <c r="E216" s="66"/>
      <c r="F216" s="67">
        <f t="shared" si="34"/>
        <v>218</v>
      </c>
      <c r="G216" s="67">
        <f t="shared" si="34"/>
        <v>268</v>
      </c>
      <c r="H216" s="67">
        <f t="shared" si="34"/>
        <v>268</v>
      </c>
    </row>
    <row r="217" spans="1:8" s="55" customFormat="1" ht="12" x14ac:dyDescent="0.2">
      <c r="A217" s="79" t="s">
        <v>341</v>
      </c>
      <c r="B217" s="66" t="s">
        <v>312</v>
      </c>
      <c r="C217" s="66" t="s">
        <v>381</v>
      </c>
      <c r="D217" s="66" t="s">
        <v>381</v>
      </c>
      <c r="E217" s="66"/>
      <c r="F217" s="67">
        <f>F218+F220</f>
        <v>218</v>
      </c>
      <c r="G217" s="67">
        <f>G218+G220</f>
        <v>268</v>
      </c>
      <c r="H217" s="67">
        <f>H218+H220</f>
        <v>268</v>
      </c>
    </row>
    <row r="218" spans="1:8" s="55" customFormat="1" ht="12" x14ac:dyDescent="0.2">
      <c r="A218" s="74" t="s">
        <v>495</v>
      </c>
      <c r="B218" s="75" t="s">
        <v>312</v>
      </c>
      <c r="C218" s="75" t="s">
        <v>381</v>
      </c>
      <c r="D218" s="75" t="s">
        <v>381</v>
      </c>
      <c r="E218" s="75" t="s">
        <v>77</v>
      </c>
      <c r="F218" s="76">
        <f>F219</f>
        <v>215</v>
      </c>
      <c r="G218" s="76">
        <f>G219</f>
        <v>265</v>
      </c>
      <c r="H218" s="76">
        <f>H219</f>
        <v>265</v>
      </c>
    </row>
    <row r="219" spans="1:8" s="55" customFormat="1" ht="12" x14ac:dyDescent="0.2">
      <c r="A219" s="74" t="s">
        <v>78</v>
      </c>
      <c r="B219" s="75" t="s">
        <v>312</v>
      </c>
      <c r="C219" s="75" t="s">
        <v>381</v>
      </c>
      <c r="D219" s="75" t="s">
        <v>381</v>
      </c>
      <c r="E219" s="75" t="s">
        <v>79</v>
      </c>
      <c r="F219" s="76">
        <v>215</v>
      </c>
      <c r="G219" s="76">
        <v>265</v>
      </c>
      <c r="H219" s="76">
        <v>265</v>
      </c>
    </row>
    <row r="220" spans="1:8" s="55" customFormat="1" ht="12" x14ac:dyDescent="0.2">
      <c r="A220" s="74" t="s">
        <v>80</v>
      </c>
      <c r="B220" s="75" t="s">
        <v>312</v>
      </c>
      <c r="C220" s="75" t="s">
        <v>381</v>
      </c>
      <c r="D220" s="75" t="s">
        <v>381</v>
      </c>
      <c r="E220" s="75" t="s">
        <v>81</v>
      </c>
      <c r="F220" s="76">
        <f>F221</f>
        <v>3</v>
      </c>
      <c r="G220" s="76">
        <f>G221</f>
        <v>3</v>
      </c>
      <c r="H220" s="76">
        <f>H221</f>
        <v>3</v>
      </c>
    </row>
    <row r="221" spans="1:8" s="55" customFormat="1" ht="12" x14ac:dyDescent="0.2">
      <c r="A221" s="74" t="s">
        <v>453</v>
      </c>
      <c r="B221" s="75" t="s">
        <v>312</v>
      </c>
      <c r="C221" s="75" t="s">
        <v>381</v>
      </c>
      <c r="D221" s="75" t="s">
        <v>381</v>
      </c>
      <c r="E221" s="75" t="s">
        <v>82</v>
      </c>
      <c r="F221" s="76">
        <v>3</v>
      </c>
      <c r="G221" s="76">
        <v>3</v>
      </c>
      <c r="H221" s="76">
        <v>3</v>
      </c>
    </row>
    <row r="222" spans="1:8" s="55" customFormat="1" ht="12" x14ac:dyDescent="0.2">
      <c r="A222" s="65" t="s">
        <v>519</v>
      </c>
      <c r="B222" s="66" t="s">
        <v>520</v>
      </c>
      <c r="C222" s="66"/>
      <c r="D222" s="66"/>
      <c r="E222" s="66"/>
      <c r="F222" s="87">
        <f t="shared" ref="F222:H225" si="35">F223</f>
        <v>126.667</v>
      </c>
      <c r="G222" s="87">
        <f t="shared" si="35"/>
        <v>0</v>
      </c>
      <c r="H222" s="87">
        <f t="shared" si="35"/>
        <v>0</v>
      </c>
    </row>
    <row r="223" spans="1:8" s="55" customFormat="1" ht="12" x14ac:dyDescent="0.2">
      <c r="A223" s="65" t="s">
        <v>622</v>
      </c>
      <c r="B223" s="66" t="s">
        <v>520</v>
      </c>
      <c r="C223" s="66" t="s">
        <v>435</v>
      </c>
      <c r="D223" s="66"/>
      <c r="E223" s="66"/>
      <c r="F223" s="87">
        <f t="shared" si="35"/>
        <v>126.667</v>
      </c>
      <c r="G223" s="87">
        <f t="shared" si="35"/>
        <v>0</v>
      </c>
      <c r="H223" s="87">
        <f t="shared" si="35"/>
        <v>0</v>
      </c>
    </row>
    <row r="224" spans="1:8" s="55" customFormat="1" ht="12" x14ac:dyDescent="0.2">
      <c r="A224" s="65" t="s">
        <v>415</v>
      </c>
      <c r="B224" s="66" t="s">
        <v>520</v>
      </c>
      <c r="C224" s="66" t="s">
        <v>435</v>
      </c>
      <c r="D224" s="66" t="s">
        <v>71</v>
      </c>
      <c r="E224" s="66"/>
      <c r="F224" s="87">
        <f t="shared" si="35"/>
        <v>126.667</v>
      </c>
      <c r="G224" s="87">
        <f t="shared" si="35"/>
        <v>0</v>
      </c>
      <c r="H224" s="87">
        <f t="shared" si="35"/>
        <v>0</v>
      </c>
    </row>
    <row r="225" spans="1:8" s="55" customFormat="1" ht="12" x14ac:dyDescent="0.2">
      <c r="A225" s="74" t="s">
        <v>495</v>
      </c>
      <c r="B225" s="75" t="s">
        <v>520</v>
      </c>
      <c r="C225" s="75" t="s">
        <v>435</v>
      </c>
      <c r="D225" s="75" t="s">
        <v>71</v>
      </c>
      <c r="E225" s="75" t="s">
        <v>77</v>
      </c>
      <c r="F225" s="88">
        <f t="shared" si="35"/>
        <v>126.667</v>
      </c>
      <c r="G225" s="88">
        <f t="shared" si="35"/>
        <v>0</v>
      </c>
      <c r="H225" s="88">
        <f t="shared" si="35"/>
        <v>0</v>
      </c>
    </row>
    <row r="226" spans="1:8" s="55" customFormat="1" ht="12" x14ac:dyDescent="0.2">
      <c r="A226" s="74" t="s">
        <v>78</v>
      </c>
      <c r="B226" s="75" t="s">
        <v>520</v>
      </c>
      <c r="C226" s="75" t="s">
        <v>435</v>
      </c>
      <c r="D226" s="75" t="s">
        <v>71</v>
      </c>
      <c r="E226" s="75" t="s">
        <v>79</v>
      </c>
      <c r="F226" s="76">
        <v>126.667</v>
      </c>
      <c r="G226" s="88">
        <v>0</v>
      </c>
      <c r="H226" s="88">
        <v>0</v>
      </c>
    </row>
    <row r="227" spans="1:8" s="55" customFormat="1" ht="12" x14ac:dyDescent="0.2">
      <c r="A227" s="65" t="s">
        <v>521</v>
      </c>
      <c r="B227" s="66" t="s">
        <v>522</v>
      </c>
      <c r="C227" s="66"/>
      <c r="D227" s="66"/>
      <c r="E227" s="66"/>
      <c r="F227" s="67">
        <f t="shared" ref="F227:H230" si="36">F228</f>
        <v>0.5</v>
      </c>
      <c r="G227" s="67">
        <f t="shared" si="36"/>
        <v>1</v>
      </c>
      <c r="H227" s="235">
        <f t="shared" si="36"/>
        <v>0</v>
      </c>
    </row>
    <row r="228" spans="1:8" s="55" customFormat="1" ht="12" x14ac:dyDescent="0.2">
      <c r="A228" s="65" t="s">
        <v>622</v>
      </c>
      <c r="B228" s="66" t="s">
        <v>522</v>
      </c>
      <c r="C228" s="66" t="s">
        <v>435</v>
      </c>
      <c r="D228" s="66"/>
      <c r="E228" s="66"/>
      <c r="F228" s="67">
        <f t="shared" si="36"/>
        <v>0.5</v>
      </c>
      <c r="G228" s="67">
        <f t="shared" si="36"/>
        <v>1</v>
      </c>
      <c r="H228" s="235">
        <f t="shared" si="36"/>
        <v>0</v>
      </c>
    </row>
    <row r="229" spans="1:8" s="55" customFormat="1" ht="12" x14ac:dyDescent="0.2">
      <c r="A229" s="65" t="s">
        <v>415</v>
      </c>
      <c r="B229" s="66" t="s">
        <v>522</v>
      </c>
      <c r="C229" s="66" t="s">
        <v>435</v>
      </c>
      <c r="D229" s="66" t="s">
        <v>71</v>
      </c>
      <c r="E229" s="66"/>
      <c r="F229" s="67">
        <f t="shared" si="36"/>
        <v>0.5</v>
      </c>
      <c r="G229" s="67">
        <f t="shared" si="36"/>
        <v>1</v>
      </c>
      <c r="H229" s="235">
        <f t="shared" si="36"/>
        <v>0</v>
      </c>
    </row>
    <row r="230" spans="1:8" s="55" customFormat="1" ht="12" x14ac:dyDescent="0.2">
      <c r="A230" s="74" t="s">
        <v>495</v>
      </c>
      <c r="B230" s="75" t="s">
        <v>522</v>
      </c>
      <c r="C230" s="75" t="s">
        <v>435</v>
      </c>
      <c r="D230" s="75" t="s">
        <v>71</v>
      </c>
      <c r="E230" s="75" t="s">
        <v>77</v>
      </c>
      <c r="F230" s="76">
        <f t="shared" si="36"/>
        <v>0.5</v>
      </c>
      <c r="G230" s="76">
        <f t="shared" si="36"/>
        <v>1</v>
      </c>
      <c r="H230" s="232">
        <f t="shared" si="36"/>
        <v>0</v>
      </c>
    </row>
    <row r="231" spans="1:8" s="55" customFormat="1" ht="12" x14ac:dyDescent="0.2">
      <c r="A231" s="74" t="s">
        <v>78</v>
      </c>
      <c r="B231" s="75" t="s">
        <v>522</v>
      </c>
      <c r="C231" s="75" t="s">
        <v>435</v>
      </c>
      <c r="D231" s="75" t="s">
        <v>71</v>
      </c>
      <c r="E231" s="75" t="s">
        <v>79</v>
      </c>
      <c r="F231" s="76">
        <v>0.5</v>
      </c>
      <c r="G231" s="76">
        <v>1</v>
      </c>
      <c r="H231" s="88">
        <v>0</v>
      </c>
    </row>
    <row r="232" spans="1:8" s="55" customFormat="1" ht="27" x14ac:dyDescent="0.2">
      <c r="A232" s="282" t="s">
        <v>747</v>
      </c>
      <c r="B232" s="229" t="s">
        <v>195</v>
      </c>
      <c r="C232" s="261"/>
      <c r="D232" s="261"/>
      <c r="E232" s="229"/>
      <c r="F232" s="281">
        <f>F233+F238+F243+F248+F253+F258+F263+F268+F273</f>
        <v>5000</v>
      </c>
      <c r="G232" s="281">
        <f>G233+G238+G243+G248+G253+G258+G263+G268+G273</f>
        <v>5000</v>
      </c>
      <c r="H232" s="281">
        <f>H233+H238+H243+H248+H253+H258+H263+H268+H273</f>
        <v>5000</v>
      </c>
    </row>
    <row r="233" spans="1:8" s="55" customFormat="1" ht="24" x14ac:dyDescent="0.2">
      <c r="A233" s="106" t="s">
        <v>580</v>
      </c>
      <c r="B233" s="66" t="s">
        <v>581</v>
      </c>
      <c r="C233" s="66"/>
      <c r="D233" s="66"/>
      <c r="E233" s="66"/>
      <c r="F233" s="107">
        <f t="shared" ref="F233:H236" si="37">F234</f>
        <v>1500</v>
      </c>
      <c r="G233" s="107">
        <f t="shared" si="37"/>
        <v>1500</v>
      </c>
      <c r="H233" s="107">
        <f t="shared" si="37"/>
        <v>1500</v>
      </c>
    </row>
    <row r="234" spans="1:8" s="55" customFormat="1" ht="12" x14ac:dyDescent="0.2">
      <c r="A234" s="106" t="s">
        <v>325</v>
      </c>
      <c r="B234" s="66" t="s">
        <v>581</v>
      </c>
      <c r="C234" s="66" t="s">
        <v>71</v>
      </c>
      <c r="D234" s="66"/>
      <c r="E234" s="66"/>
      <c r="F234" s="107">
        <f t="shared" si="37"/>
        <v>1500</v>
      </c>
      <c r="G234" s="107">
        <f t="shared" si="37"/>
        <v>1500</v>
      </c>
      <c r="H234" s="107">
        <f t="shared" si="37"/>
        <v>1500</v>
      </c>
    </row>
    <row r="235" spans="1:8" s="55" customFormat="1" ht="12" x14ac:dyDescent="0.2">
      <c r="A235" s="106" t="s">
        <v>813</v>
      </c>
      <c r="B235" s="66" t="s">
        <v>581</v>
      </c>
      <c r="C235" s="66" t="s">
        <v>71</v>
      </c>
      <c r="D235" s="66" t="s">
        <v>436</v>
      </c>
      <c r="E235" s="66"/>
      <c r="F235" s="107">
        <f t="shared" si="37"/>
        <v>1500</v>
      </c>
      <c r="G235" s="107">
        <f t="shared" si="37"/>
        <v>1500</v>
      </c>
      <c r="H235" s="107">
        <f t="shared" si="37"/>
        <v>1500</v>
      </c>
    </row>
    <row r="236" spans="1:8" s="55" customFormat="1" ht="12" x14ac:dyDescent="0.2">
      <c r="A236" s="74" t="s">
        <v>80</v>
      </c>
      <c r="B236" s="75" t="s">
        <v>581</v>
      </c>
      <c r="C236" s="75" t="s">
        <v>71</v>
      </c>
      <c r="D236" s="75" t="s">
        <v>436</v>
      </c>
      <c r="E236" s="75" t="s">
        <v>81</v>
      </c>
      <c r="F236" s="108">
        <f t="shared" si="37"/>
        <v>1500</v>
      </c>
      <c r="G236" s="108">
        <f t="shared" si="37"/>
        <v>1500</v>
      </c>
      <c r="H236" s="108">
        <f t="shared" si="37"/>
        <v>1500</v>
      </c>
    </row>
    <row r="237" spans="1:8" s="55" customFormat="1" ht="24" x14ac:dyDescent="0.2">
      <c r="A237" s="74" t="s">
        <v>494</v>
      </c>
      <c r="B237" s="75" t="s">
        <v>581</v>
      </c>
      <c r="C237" s="75" t="s">
        <v>71</v>
      </c>
      <c r="D237" s="75" t="s">
        <v>436</v>
      </c>
      <c r="E237" s="75" t="s">
        <v>379</v>
      </c>
      <c r="F237" s="108">
        <v>1500</v>
      </c>
      <c r="G237" s="108">
        <v>1500</v>
      </c>
      <c r="H237" s="108">
        <v>1500</v>
      </c>
    </row>
    <row r="238" spans="1:8" s="55" customFormat="1" ht="36" x14ac:dyDescent="0.2">
      <c r="A238" s="106" t="s">
        <v>582</v>
      </c>
      <c r="B238" s="66" t="s">
        <v>583</v>
      </c>
      <c r="C238" s="66"/>
      <c r="D238" s="66"/>
      <c r="E238" s="66"/>
      <c r="F238" s="107">
        <f t="shared" ref="F238:H241" si="38">F239</f>
        <v>500</v>
      </c>
      <c r="G238" s="107">
        <f t="shared" si="38"/>
        <v>500</v>
      </c>
      <c r="H238" s="107">
        <f t="shared" si="38"/>
        <v>500</v>
      </c>
    </row>
    <row r="239" spans="1:8" s="55" customFormat="1" ht="12" x14ac:dyDescent="0.2">
      <c r="A239" s="106" t="s">
        <v>325</v>
      </c>
      <c r="B239" s="66" t="s">
        <v>583</v>
      </c>
      <c r="C239" s="66" t="s">
        <v>71</v>
      </c>
      <c r="D239" s="66"/>
      <c r="E239" s="66"/>
      <c r="F239" s="107">
        <f t="shared" si="38"/>
        <v>500</v>
      </c>
      <c r="G239" s="107">
        <f t="shared" si="38"/>
        <v>500</v>
      </c>
      <c r="H239" s="107">
        <f t="shared" si="38"/>
        <v>500</v>
      </c>
    </row>
    <row r="240" spans="1:8" s="55" customFormat="1" ht="12" x14ac:dyDescent="0.2">
      <c r="A240" s="106" t="s">
        <v>813</v>
      </c>
      <c r="B240" s="66" t="s">
        <v>583</v>
      </c>
      <c r="C240" s="66" t="s">
        <v>71</v>
      </c>
      <c r="D240" s="66" t="s">
        <v>436</v>
      </c>
      <c r="E240" s="66"/>
      <c r="F240" s="107">
        <f t="shared" si="38"/>
        <v>500</v>
      </c>
      <c r="G240" s="107">
        <f t="shared" si="38"/>
        <v>500</v>
      </c>
      <c r="H240" s="107">
        <f t="shared" si="38"/>
        <v>500</v>
      </c>
    </row>
    <row r="241" spans="1:8" s="55" customFormat="1" ht="12" x14ac:dyDescent="0.2">
      <c r="A241" s="74" t="s">
        <v>495</v>
      </c>
      <c r="B241" s="75" t="s">
        <v>583</v>
      </c>
      <c r="C241" s="75" t="s">
        <v>71</v>
      </c>
      <c r="D241" s="75" t="s">
        <v>436</v>
      </c>
      <c r="E241" s="75" t="s">
        <v>77</v>
      </c>
      <c r="F241" s="108">
        <f t="shared" si="38"/>
        <v>500</v>
      </c>
      <c r="G241" s="108">
        <f t="shared" si="38"/>
        <v>500</v>
      </c>
      <c r="H241" s="108">
        <f t="shared" si="38"/>
        <v>500</v>
      </c>
    </row>
    <row r="242" spans="1:8" s="55" customFormat="1" ht="12" x14ac:dyDescent="0.2">
      <c r="A242" s="74" t="s">
        <v>78</v>
      </c>
      <c r="B242" s="75" t="s">
        <v>583</v>
      </c>
      <c r="C242" s="75" t="s">
        <v>71</v>
      </c>
      <c r="D242" s="75" t="s">
        <v>436</v>
      </c>
      <c r="E242" s="75" t="s">
        <v>79</v>
      </c>
      <c r="F242" s="108">
        <v>500</v>
      </c>
      <c r="G242" s="108">
        <v>500</v>
      </c>
      <c r="H242" s="108">
        <v>500</v>
      </c>
    </row>
    <row r="243" spans="1:8" s="55" customFormat="1" ht="36" x14ac:dyDescent="0.2">
      <c r="A243" s="65" t="s">
        <v>584</v>
      </c>
      <c r="B243" s="66" t="s">
        <v>585</v>
      </c>
      <c r="C243" s="66"/>
      <c r="D243" s="66"/>
      <c r="E243" s="66"/>
      <c r="F243" s="107">
        <f t="shared" ref="F243:H246" si="39">F244</f>
        <v>300</v>
      </c>
      <c r="G243" s="107">
        <f t="shared" si="39"/>
        <v>300</v>
      </c>
      <c r="H243" s="107">
        <f t="shared" si="39"/>
        <v>300</v>
      </c>
    </row>
    <row r="244" spans="1:8" s="55" customFormat="1" ht="12" x14ac:dyDescent="0.2">
      <c r="A244" s="106" t="s">
        <v>325</v>
      </c>
      <c r="B244" s="66" t="s">
        <v>585</v>
      </c>
      <c r="C244" s="66" t="s">
        <v>71</v>
      </c>
      <c r="D244" s="66"/>
      <c r="E244" s="66"/>
      <c r="F244" s="107">
        <f t="shared" si="39"/>
        <v>300</v>
      </c>
      <c r="G244" s="107">
        <f t="shared" si="39"/>
        <v>300</v>
      </c>
      <c r="H244" s="107">
        <f t="shared" si="39"/>
        <v>300</v>
      </c>
    </row>
    <row r="245" spans="1:8" s="55" customFormat="1" ht="12" x14ac:dyDescent="0.2">
      <c r="A245" s="106" t="s">
        <v>813</v>
      </c>
      <c r="B245" s="66" t="s">
        <v>585</v>
      </c>
      <c r="C245" s="66" t="s">
        <v>71</v>
      </c>
      <c r="D245" s="66" t="s">
        <v>436</v>
      </c>
      <c r="E245" s="66"/>
      <c r="F245" s="107">
        <f t="shared" si="39"/>
        <v>300</v>
      </c>
      <c r="G245" s="107">
        <f t="shared" si="39"/>
        <v>300</v>
      </c>
      <c r="H245" s="107">
        <f t="shared" si="39"/>
        <v>300</v>
      </c>
    </row>
    <row r="246" spans="1:8" s="55" customFormat="1" ht="12" x14ac:dyDescent="0.2">
      <c r="A246" s="74" t="s">
        <v>495</v>
      </c>
      <c r="B246" s="75" t="s">
        <v>585</v>
      </c>
      <c r="C246" s="75" t="s">
        <v>71</v>
      </c>
      <c r="D246" s="75" t="s">
        <v>436</v>
      </c>
      <c r="E246" s="75" t="s">
        <v>77</v>
      </c>
      <c r="F246" s="108">
        <f t="shared" si="39"/>
        <v>300</v>
      </c>
      <c r="G246" s="108">
        <f t="shared" si="39"/>
        <v>300</v>
      </c>
      <c r="H246" s="108">
        <f t="shared" si="39"/>
        <v>300</v>
      </c>
    </row>
    <row r="247" spans="1:8" s="55" customFormat="1" ht="12" x14ac:dyDescent="0.2">
      <c r="A247" s="74" t="s">
        <v>78</v>
      </c>
      <c r="B247" s="75" t="s">
        <v>585</v>
      </c>
      <c r="C247" s="75" t="s">
        <v>71</v>
      </c>
      <c r="D247" s="75" t="s">
        <v>436</v>
      </c>
      <c r="E247" s="75" t="s">
        <v>79</v>
      </c>
      <c r="F247" s="108">
        <v>300</v>
      </c>
      <c r="G247" s="108">
        <v>300</v>
      </c>
      <c r="H247" s="108">
        <v>300</v>
      </c>
    </row>
    <row r="248" spans="1:8" s="55" customFormat="1" ht="36" x14ac:dyDescent="0.2">
      <c r="A248" s="65" t="s">
        <v>586</v>
      </c>
      <c r="B248" s="66" t="s">
        <v>587</v>
      </c>
      <c r="C248" s="66"/>
      <c r="D248" s="66"/>
      <c r="E248" s="66"/>
      <c r="F248" s="107">
        <f t="shared" ref="F248:H251" si="40">F249</f>
        <v>300</v>
      </c>
      <c r="G248" s="107">
        <f t="shared" si="40"/>
        <v>300</v>
      </c>
      <c r="H248" s="107">
        <f t="shared" si="40"/>
        <v>300</v>
      </c>
    </row>
    <row r="249" spans="1:8" s="55" customFormat="1" ht="12" x14ac:dyDescent="0.2">
      <c r="A249" s="106" t="s">
        <v>325</v>
      </c>
      <c r="B249" s="66" t="s">
        <v>587</v>
      </c>
      <c r="C249" s="66" t="s">
        <v>71</v>
      </c>
      <c r="D249" s="66"/>
      <c r="E249" s="66"/>
      <c r="F249" s="107">
        <f t="shared" si="40"/>
        <v>300</v>
      </c>
      <c r="G249" s="107">
        <f t="shared" si="40"/>
        <v>300</v>
      </c>
      <c r="H249" s="107">
        <f t="shared" si="40"/>
        <v>300</v>
      </c>
    </row>
    <row r="250" spans="1:8" s="55" customFormat="1" ht="12" x14ac:dyDescent="0.2">
      <c r="A250" s="106" t="s">
        <v>813</v>
      </c>
      <c r="B250" s="66" t="s">
        <v>587</v>
      </c>
      <c r="C250" s="66" t="s">
        <v>71</v>
      </c>
      <c r="D250" s="66" t="s">
        <v>436</v>
      </c>
      <c r="E250" s="66"/>
      <c r="F250" s="107">
        <f t="shared" si="40"/>
        <v>300</v>
      </c>
      <c r="G250" s="107">
        <f t="shared" si="40"/>
        <v>300</v>
      </c>
      <c r="H250" s="107">
        <f t="shared" si="40"/>
        <v>300</v>
      </c>
    </row>
    <row r="251" spans="1:8" s="56" customFormat="1" ht="12" x14ac:dyDescent="0.2">
      <c r="A251" s="74" t="s">
        <v>495</v>
      </c>
      <c r="B251" s="75" t="s">
        <v>587</v>
      </c>
      <c r="C251" s="75" t="s">
        <v>71</v>
      </c>
      <c r="D251" s="75" t="s">
        <v>436</v>
      </c>
      <c r="E251" s="75" t="s">
        <v>77</v>
      </c>
      <c r="F251" s="108">
        <f t="shared" si="40"/>
        <v>300</v>
      </c>
      <c r="G251" s="108">
        <f t="shared" si="40"/>
        <v>300</v>
      </c>
      <c r="H251" s="108">
        <f t="shared" si="40"/>
        <v>300</v>
      </c>
    </row>
    <row r="252" spans="1:8" s="56" customFormat="1" ht="12" x14ac:dyDescent="0.2">
      <c r="A252" s="74" t="s">
        <v>78</v>
      </c>
      <c r="B252" s="75" t="s">
        <v>587</v>
      </c>
      <c r="C252" s="75" t="s">
        <v>71</v>
      </c>
      <c r="D252" s="75" t="s">
        <v>436</v>
      </c>
      <c r="E252" s="75" t="s">
        <v>79</v>
      </c>
      <c r="F252" s="108">
        <v>300</v>
      </c>
      <c r="G252" s="108">
        <v>300</v>
      </c>
      <c r="H252" s="108">
        <v>300</v>
      </c>
    </row>
    <row r="253" spans="1:8" s="56" customFormat="1" ht="24" x14ac:dyDescent="0.2">
      <c r="A253" s="65" t="s">
        <v>483</v>
      </c>
      <c r="B253" s="66" t="s">
        <v>590</v>
      </c>
      <c r="C253" s="66"/>
      <c r="D253" s="66"/>
      <c r="E253" s="66"/>
      <c r="F253" s="107">
        <f t="shared" ref="F253:H256" si="41">F254</f>
        <v>500</v>
      </c>
      <c r="G253" s="107">
        <f t="shared" si="41"/>
        <v>500</v>
      </c>
      <c r="H253" s="107">
        <f t="shared" si="41"/>
        <v>500</v>
      </c>
    </row>
    <row r="254" spans="1:8" s="56" customFormat="1" ht="12" x14ac:dyDescent="0.2">
      <c r="A254" s="106" t="s">
        <v>325</v>
      </c>
      <c r="B254" s="66" t="s">
        <v>590</v>
      </c>
      <c r="C254" s="66" t="s">
        <v>71</v>
      </c>
      <c r="D254" s="66"/>
      <c r="E254" s="66"/>
      <c r="F254" s="107">
        <f t="shared" si="41"/>
        <v>500</v>
      </c>
      <c r="G254" s="107">
        <f t="shared" si="41"/>
        <v>500</v>
      </c>
      <c r="H254" s="107">
        <f t="shared" si="41"/>
        <v>500</v>
      </c>
    </row>
    <row r="255" spans="1:8" s="56" customFormat="1" ht="12" x14ac:dyDescent="0.2">
      <c r="A255" s="106" t="s">
        <v>813</v>
      </c>
      <c r="B255" s="66" t="s">
        <v>590</v>
      </c>
      <c r="C255" s="66" t="s">
        <v>71</v>
      </c>
      <c r="D255" s="66" t="s">
        <v>436</v>
      </c>
      <c r="E255" s="66"/>
      <c r="F255" s="107">
        <f t="shared" si="41"/>
        <v>500</v>
      </c>
      <c r="G255" s="107">
        <f t="shared" si="41"/>
        <v>500</v>
      </c>
      <c r="H255" s="107">
        <f t="shared" si="41"/>
        <v>500</v>
      </c>
    </row>
    <row r="256" spans="1:8" s="56" customFormat="1" ht="12" x14ac:dyDescent="0.2">
      <c r="A256" s="74" t="s">
        <v>495</v>
      </c>
      <c r="B256" s="75" t="s">
        <v>590</v>
      </c>
      <c r="C256" s="75" t="s">
        <v>71</v>
      </c>
      <c r="D256" s="75" t="s">
        <v>436</v>
      </c>
      <c r="E256" s="75" t="s">
        <v>77</v>
      </c>
      <c r="F256" s="108">
        <f t="shared" si="41"/>
        <v>500</v>
      </c>
      <c r="G256" s="108">
        <f t="shared" si="41"/>
        <v>500</v>
      </c>
      <c r="H256" s="108">
        <f t="shared" si="41"/>
        <v>500</v>
      </c>
    </row>
    <row r="257" spans="1:8" s="56" customFormat="1" ht="12" x14ac:dyDescent="0.2">
      <c r="A257" s="74" t="s">
        <v>78</v>
      </c>
      <c r="B257" s="75" t="s">
        <v>590</v>
      </c>
      <c r="C257" s="75" t="s">
        <v>71</v>
      </c>
      <c r="D257" s="75" t="s">
        <v>436</v>
      </c>
      <c r="E257" s="75" t="s">
        <v>79</v>
      </c>
      <c r="F257" s="108">
        <v>500</v>
      </c>
      <c r="G257" s="108">
        <v>500</v>
      </c>
      <c r="H257" s="108">
        <v>500</v>
      </c>
    </row>
    <row r="258" spans="1:8" s="56" customFormat="1" ht="36" x14ac:dyDescent="0.2">
      <c r="A258" s="65" t="s">
        <v>592</v>
      </c>
      <c r="B258" s="66" t="s">
        <v>591</v>
      </c>
      <c r="C258" s="66"/>
      <c r="D258" s="66"/>
      <c r="E258" s="66"/>
      <c r="F258" s="107">
        <f t="shared" ref="F258:H261" si="42">F259</f>
        <v>600</v>
      </c>
      <c r="G258" s="107">
        <f t="shared" si="42"/>
        <v>600</v>
      </c>
      <c r="H258" s="107">
        <f t="shared" si="42"/>
        <v>600</v>
      </c>
    </row>
    <row r="259" spans="1:8" s="56" customFormat="1" ht="12" x14ac:dyDescent="0.2">
      <c r="A259" s="106" t="s">
        <v>325</v>
      </c>
      <c r="B259" s="66" t="s">
        <v>591</v>
      </c>
      <c r="C259" s="66" t="s">
        <v>71</v>
      </c>
      <c r="D259" s="66"/>
      <c r="E259" s="66"/>
      <c r="F259" s="107">
        <f t="shared" si="42"/>
        <v>600</v>
      </c>
      <c r="G259" s="107">
        <f t="shared" si="42"/>
        <v>600</v>
      </c>
      <c r="H259" s="107">
        <f t="shared" si="42"/>
        <v>600</v>
      </c>
    </row>
    <row r="260" spans="1:8" s="56" customFormat="1" ht="12" x14ac:dyDescent="0.2">
      <c r="A260" s="106" t="s">
        <v>813</v>
      </c>
      <c r="B260" s="66" t="s">
        <v>591</v>
      </c>
      <c r="C260" s="66" t="s">
        <v>71</v>
      </c>
      <c r="D260" s="66" t="s">
        <v>436</v>
      </c>
      <c r="E260" s="66"/>
      <c r="F260" s="107">
        <f t="shared" si="42"/>
        <v>600</v>
      </c>
      <c r="G260" s="107">
        <f t="shared" si="42"/>
        <v>600</v>
      </c>
      <c r="H260" s="107">
        <f t="shared" si="42"/>
        <v>600</v>
      </c>
    </row>
    <row r="261" spans="1:8" s="56" customFormat="1" ht="12" x14ac:dyDescent="0.2">
      <c r="A261" s="74" t="s">
        <v>80</v>
      </c>
      <c r="B261" s="75" t="s">
        <v>591</v>
      </c>
      <c r="C261" s="75" t="s">
        <v>71</v>
      </c>
      <c r="D261" s="75" t="s">
        <v>436</v>
      </c>
      <c r="E261" s="75" t="s">
        <v>81</v>
      </c>
      <c r="F261" s="108">
        <f t="shared" si="42"/>
        <v>600</v>
      </c>
      <c r="G261" s="108">
        <f t="shared" si="42"/>
        <v>600</v>
      </c>
      <c r="H261" s="108">
        <f t="shared" si="42"/>
        <v>600</v>
      </c>
    </row>
    <row r="262" spans="1:8" s="56" customFormat="1" ht="24" x14ac:dyDescent="0.2">
      <c r="A262" s="74" t="s">
        <v>494</v>
      </c>
      <c r="B262" s="75" t="s">
        <v>591</v>
      </c>
      <c r="C262" s="75" t="s">
        <v>71</v>
      </c>
      <c r="D262" s="75" t="s">
        <v>436</v>
      </c>
      <c r="E262" s="75" t="s">
        <v>379</v>
      </c>
      <c r="F262" s="108">
        <v>600</v>
      </c>
      <c r="G262" s="108">
        <v>600</v>
      </c>
      <c r="H262" s="108">
        <v>600</v>
      </c>
    </row>
    <row r="263" spans="1:8" s="56" customFormat="1" ht="36" x14ac:dyDescent="0.2">
      <c r="A263" s="65" t="s">
        <v>588</v>
      </c>
      <c r="B263" s="66" t="s">
        <v>589</v>
      </c>
      <c r="C263" s="66"/>
      <c r="D263" s="66"/>
      <c r="E263" s="66"/>
      <c r="F263" s="107">
        <f t="shared" ref="F263:H266" si="43">F264</f>
        <v>500</v>
      </c>
      <c r="G263" s="107">
        <f t="shared" si="43"/>
        <v>500</v>
      </c>
      <c r="H263" s="107">
        <f t="shared" si="43"/>
        <v>500</v>
      </c>
    </row>
    <row r="264" spans="1:8" s="56" customFormat="1" ht="12" x14ac:dyDescent="0.2">
      <c r="A264" s="106" t="s">
        <v>325</v>
      </c>
      <c r="B264" s="66" t="s">
        <v>589</v>
      </c>
      <c r="C264" s="66" t="s">
        <v>71</v>
      </c>
      <c r="D264" s="66"/>
      <c r="E264" s="66"/>
      <c r="F264" s="107">
        <f t="shared" si="43"/>
        <v>500</v>
      </c>
      <c r="G264" s="107">
        <f t="shared" si="43"/>
        <v>500</v>
      </c>
      <c r="H264" s="107">
        <f t="shared" si="43"/>
        <v>500</v>
      </c>
    </row>
    <row r="265" spans="1:8" s="56" customFormat="1" ht="12" x14ac:dyDescent="0.2">
      <c r="A265" s="106" t="s">
        <v>813</v>
      </c>
      <c r="B265" s="66" t="s">
        <v>589</v>
      </c>
      <c r="C265" s="66" t="s">
        <v>71</v>
      </c>
      <c r="D265" s="66" t="s">
        <v>436</v>
      </c>
      <c r="E265" s="66"/>
      <c r="F265" s="107">
        <f t="shared" si="43"/>
        <v>500</v>
      </c>
      <c r="G265" s="107">
        <f t="shared" si="43"/>
        <v>500</v>
      </c>
      <c r="H265" s="107">
        <f t="shared" si="43"/>
        <v>500</v>
      </c>
    </row>
    <row r="266" spans="1:8" s="56" customFormat="1" ht="12" x14ac:dyDescent="0.2">
      <c r="A266" s="74" t="s">
        <v>495</v>
      </c>
      <c r="B266" s="75" t="s">
        <v>589</v>
      </c>
      <c r="C266" s="75" t="s">
        <v>71</v>
      </c>
      <c r="D266" s="75" t="s">
        <v>436</v>
      </c>
      <c r="E266" s="75" t="s">
        <v>77</v>
      </c>
      <c r="F266" s="108">
        <f t="shared" si="43"/>
        <v>500</v>
      </c>
      <c r="G266" s="108">
        <f t="shared" si="43"/>
        <v>500</v>
      </c>
      <c r="H266" s="108">
        <f t="shared" si="43"/>
        <v>500</v>
      </c>
    </row>
    <row r="267" spans="1:8" s="56" customFormat="1" ht="12" x14ac:dyDescent="0.2">
      <c r="A267" s="74" t="s">
        <v>78</v>
      </c>
      <c r="B267" s="75" t="s">
        <v>589</v>
      </c>
      <c r="C267" s="75" t="s">
        <v>71</v>
      </c>
      <c r="D267" s="75" t="s">
        <v>436</v>
      </c>
      <c r="E267" s="75" t="s">
        <v>79</v>
      </c>
      <c r="F267" s="108">
        <v>500</v>
      </c>
      <c r="G267" s="108">
        <v>500</v>
      </c>
      <c r="H267" s="108">
        <v>500</v>
      </c>
    </row>
    <row r="268" spans="1:8" s="56" customFormat="1" ht="24" x14ac:dyDescent="0.2">
      <c r="A268" s="65" t="s">
        <v>593</v>
      </c>
      <c r="B268" s="66" t="s">
        <v>594</v>
      </c>
      <c r="C268" s="66"/>
      <c r="D268" s="66"/>
      <c r="E268" s="66"/>
      <c r="F268" s="107">
        <f t="shared" ref="F268:H271" si="44">F269</f>
        <v>500</v>
      </c>
      <c r="G268" s="107">
        <f t="shared" si="44"/>
        <v>500</v>
      </c>
      <c r="H268" s="107">
        <f t="shared" si="44"/>
        <v>500</v>
      </c>
    </row>
    <row r="269" spans="1:8" s="56" customFormat="1" ht="12" x14ac:dyDescent="0.2">
      <c r="A269" s="106" t="s">
        <v>325</v>
      </c>
      <c r="B269" s="66" t="s">
        <v>594</v>
      </c>
      <c r="C269" s="66" t="s">
        <v>71</v>
      </c>
      <c r="D269" s="66"/>
      <c r="E269" s="66"/>
      <c r="F269" s="107">
        <f t="shared" si="44"/>
        <v>500</v>
      </c>
      <c r="G269" s="107">
        <f t="shared" si="44"/>
        <v>500</v>
      </c>
      <c r="H269" s="107">
        <f t="shared" si="44"/>
        <v>500</v>
      </c>
    </row>
    <row r="270" spans="1:8" s="56" customFormat="1" ht="12" x14ac:dyDescent="0.2">
      <c r="A270" s="106" t="s">
        <v>813</v>
      </c>
      <c r="B270" s="66" t="s">
        <v>594</v>
      </c>
      <c r="C270" s="66" t="s">
        <v>71</v>
      </c>
      <c r="D270" s="66" t="s">
        <v>436</v>
      </c>
      <c r="E270" s="66"/>
      <c r="F270" s="107">
        <f t="shared" si="44"/>
        <v>500</v>
      </c>
      <c r="G270" s="107">
        <f t="shared" si="44"/>
        <v>500</v>
      </c>
      <c r="H270" s="107">
        <f t="shared" si="44"/>
        <v>500</v>
      </c>
    </row>
    <row r="271" spans="1:8" s="56" customFormat="1" ht="12" x14ac:dyDescent="0.2">
      <c r="A271" s="74" t="s">
        <v>495</v>
      </c>
      <c r="B271" s="75" t="s">
        <v>594</v>
      </c>
      <c r="C271" s="75" t="s">
        <v>71</v>
      </c>
      <c r="D271" s="75" t="s">
        <v>436</v>
      </c>
      <c r="E271" s="75" t="s">
        <v>77</v>
      </c>
      <c r="F271" s="108">
        <f t="shared" si="44"/>
        <v>500</v>
      </c>
      <c r="G271" s="108">
        <f t="shared" si="44"/>
        <v>500</v>
      </c>
      <c r="H271" s="108">
        <f t="shared" si="44"/>
        <v>500</v>
      </c>
    </row>
    <row r="272" spans="1:8" s="56" customFormat="1" ht="12" x14ac:dyDescent="0.2">
      <c r="A272" s="74" t="s">
        <v>78</v>
      </c>
      <c r="B272" s="75" t="s">
        <v>594</v>
      </c>
      <c r="C272" s="75" t="s">
        <v>71</v>
      </c>
      <c r="D272" s="75" t="s">
        <v>436</v>
      </c>
      <c r="E272" s="75" t="s">
        <v>79</v>
      </c>
      <c r="F272" s="108">
        <v>500</v>
      </c>
      <c r="G272" s="108">
        <v>500</v>
      </c>
      <c r="H272" s="108">
        <v>500</v>
      </c>
    </row>
    <row r="273" spans="1:8" s="56" customFormat="1" ht="24" x14ac:dyDescent="0.2">
      <c r="A273" s="65" t="s">
        <v>595</v>
      </c>
      <c r="B273" s="66" t="s">
        <v>596</v>
      </c>
      <c r="C273" s="66"/>
      <c r="D273" s="66"/>
      <c r="E273" s="66"/>
      <c r="F273" s="107">
        <f t="shared" ref="F273:H276" si="45">F274</f>
        <v>300</v>
      </c>
      <c r="G273" s="107">
        <f t="shared" si="45"/>
        <v>300</v>
      </c>
      <c r="H273" s="107">
        <f t="shared" si="45"/>
        <v>300</v>
      </c>
    </row>
    <row r="274" spans="1:8" s="56" customFormat="1" ht="12" x14ac:dyDescent="0.2">
      <c r="A274" s="106" t="s">
        <v>325</v>
      </c>
      <c r="B274" s="66" t="s">
        <v>596</v>
      </c>
      <c r="C274" s="66" t="s">
        <v>71</v>
      </c>
      <c r="D274" s="66"/>
      <c r="E274" s="66"/>
      <c r="F274" s="107">
        <f t="shared" si="45"/>
        <v>300</v>
      </c>
      <c r="G274" s="107">
        <f t="shared" si="45"/>
        <v>300</v>
      </c>
      <c r="H274" s="107">
        <f t="shared" si="45"/>
        <v>300</v>
      </c>
    </row>
    <row r="275" spans="1:8" s="56" customFormat="1" ht="12" x14ac:dyDescent="0.2">
      <c r="A275" s="106" t="s">
        <v>813</v>
      </c>
      <c r="B275" s="66" t="s">
        <v>596</v>
      </c>
      <c r="C275" s="66" t="s">
        <v>71</v>
      </c>
      <c r="D275" s="66" t="s">
        <v>436</v>
      </c>
      <c r="E275" s="66"/>
      <c r="F275" s="107">
        <f t="shared" si="45"/>
        <v>300</v>
      </c>
      <c r="G275" s="107">
        <f t="shared" si="45"/>
        <v>300</v>
      </c>
      <c r="H275" s="107">
        <f t="shared" si="45"/>
        <v>300</v>
      </c>
    </row>
    <row r="276" spans="1:8" s="56" customFormat="1" ht="12" x14ac:dyDescent="0.2">
      <c r="A276" s="74" t="s">
        <v>495</v>
      </c>
      <c r="B276" s="75" t="s">
        <v>596</v>
      </c>
      <c r="C276" s="75" t="s">
        <v>71</v>
      </c>
      <c r="D276" s="75" t="s">
        <v>436</v>
      </c>
      <c r="E276" s="75" t="s">
        <v>77</v>
      </c>
      <c r="F276" s="108">
        <f t="shared" si="45"/>
        <v>300</v>
      </c>
      <c r="G276" s="108">
        <f t="shared" si="45"/>
        <v>300</v>
      </c>
      <c r="H276" s="108">
        <f t="shared" si="45"/>
        <v>300</v>
      </c>
    </row>
    <row r="277" spans="1:8" s="56" customFormat="1" ht="12" x14ac:dyDescent="0.2">
      <c r="A277" s="74" t="s">
        <v>78</v>
      </c>
      <c r="B277" s="75" t="s">
        <v>596</v>
      </c>
      <c r="C277" s="75" t="s">
        <v>71</v>
      </c>
      <c r="D277" s="75" t="s">
        <v>436</v>
      </c>
      <c r="E277" s="75" t="s">
        <v>79</v>
      </c>
      <c r="F277" s="108">
        <v>300</v>
      </c>
      <c r="G277" s="108">
        <v>300</v>
      </c>
      <c r="H277" s="108">
        <v>300</v>
      </c>
    </row>
    <row r="278" spans="1:8" s="56" customFormat="1" ht="24" x14ac:dyDescent="0.2">
      <c r="A278" s="280" t="s">
        <v>574</v>
      </c>
      <c r="B278" s="279" t="s">
        <v>214</v>
      </c>
      <c r="C278" s="264"/>
      <c r="D278" s="264"/>
      <c r="E278" s="278"/>
      <c r="F278" s="250">
        <f t="shared" ref="F278:H283" si="46">F279</f>
        <v>860</v>
      </c>
      <c r="G278" s="250">
        <f t="shared" si="46"/>
        <v>860</v>
      </c>
      <c r="H278" s="250">
        <f t="shared" si="46"/>
        <v>860</v>
      </c>
    </row>
    <row r="279" spans="1:8" s="56" customFormat="1" ht="24" x14ac:dyDescent="0.2">
      <c r="A279" s="79" t="s">
        <v>481</v>
      </c>
      <c r="B279" s="84" t="s">
        <v>482</v>
      </c>
      <c r="C279" s="80"/>
      <c r="D279" s="80"/>
      <c r="E279" s="104"/>
      <c r="F279" s="89">
        <f t="shared" si="46"/>
        <v>860</v>
      </c>
      <c r="G279" s="89">
        <f t="shared" si="46"/>
        <v>860</v>
      </c>
      <c r="H279" s="89">
        <f t="shared" si="46"/>
        <v>860</v>
      </c>
    </row>
    <row r="280" spans="1:8" s="56" customFormat="1" ht="36" x14ac:dyDescent="0.2">
      <c r="A280" s="65" t="s">
        <v>575</v>
      </c>
      <c r="B280" s="95" t="s">
        <v>576</v>
      </c>
      <c r="C280" s="66"/>
      <c r="D280" s="66"/>
      <c r="E280" s="103"/>
      <c r="F280" s="87">
        <f t="shared" si="46"/>
        <v>860</v>
      </c>
      <c r="G280" s="87">
        <f t="shared" si="46"/>
        <v>860</v>
      </c>
      <c r="H280" s="87">
        <f t="shared" si="46"/>
        <v>860</v>
      </c>
    </row>
    <row r="281" spans="1:8" s="56" customFormat="1" ht="12" x14ac:dyDescent="0.2">
      <c r="A281" s="65" t="s">
        <v>104</v>
      </c>
      <c r="B281" s="95" t="s">
        <v>576</v>
      </c>
      <c r="C281" s="66" t="s">
        <v>69</v>
      </c>
      <c r="D281" s="66"/>
      <c r="E281" s="103"/>
      <c r="F281" s="87">
        <f t="shared" si="46"/>
        <v>860</v>
      </c>
      <c r="G281" s="87">
        <f t="shared" si="46"/>
        <v>860</v>
      </c>
      <c r="H281" s="87">
        <f t="shared" si="46"/>
        <v>860</v>
      </c>
    </row>
    <row r="282" spans="1:8" s="56" customFormat="1" ht="12" x14ac:dyDescent="0.2">
      <c r="A282" s="65" t="s">
        <v>288</v>
      </c>
      <c r="B282" s="95" t="s">
        <v>576</v>
      </c>
      <c r="C282" s="66" t="s">
        <v>69</v>
      </c>
      <c r="D282" s="66" t="s">
        <v>86</v>
      </c>
      <c r="E282" s="103"/>
      <c r="F282" s="87">
        <f t="shared" si="46"/>
        <v>860</v>
      </c>
      <c r="G282" s="87">
        <f t="shared" si="46"/>
        <v>860</v>
      </c>
      <c r="H282" s="87">
        <f t="shared" si="46"/>
        <v>860</v>
      </c>
    </row>
    <row r="283" spans="1:8" s="56" customFormat="1" ht="12" x14ac:dyDescent="0.2">
      <c r="A283" s="74" t="s">
        <v>495</v>
      </c>
      <c r="B283" s="85" t="s">
        <v>576</v>
      </c>
      <c r="C283" s="75" t="s">
        <v>69</v>
      </c>
      <c r="D283" s="75" t="s">
        <v>86</v>
      </c>
      <c r="E283" s="90">
        <v>200</v>
      </c>
      <c r="F283" s="88">
        <f t="shared" si="46"/>
        <v>860</v>
      </c>
      <c r="G283" s="88">
        <f t="shared" si="46"/>
        <v>860</v>
      </c>
      <c r="H283" s="88">
        <f t="shared" si="46"/>
        <v>860</v>
      </c>
    </row>
    <row r="284" spans="1:8" s="56" customFormat="1" ht="12" x14ac:dyDescent="0.2">
      <c r="A284" s="74" t="s">
        <v>78</v>
      </c>
      <c r="B284" s="85" t="s">
        <v>576</v>
      </c>
      <c r="C284" s="75" t="s">
        <v>69</v>
      </c>
      <c r="D284" s="75" t="s">
        <v>86</v>
      </c>
      <c r="E284" s="90">
        <v>240</v>
      </c>
      <c r="F284" s="88">
        <v>860</v>
      </c>
      <c r="G284" s="88">
        <v>860</v>
      </c>
      <c r="H284" s="88">
        <v>860</v>
      </c>
    </row>
    <row r="285" spans="1:8" s="56" customFormat="1" ht="13.5" x14ac:dyDescent="0.2">
      <c r="A285" s="230" t="s">
        <v>748</v>
      </c>
      <c r="B285" s="229" t="s">
        <v>142</v>
      </c>
      <c r="C285" s="229"/>
      <c r="D285" s="229"/>
      <c r="E285" s="229"/>
      <c r="F285" s="228">
        <f>F286+F328+F355+F377</f>
        <v>2540244.0000000005</v>
      </c>
      <c r="G285" s="228">
        <f>G286+G328+G355+G377</f>
        <v>2101655.1999999997</v>
      </c>
      <c r="H285" s="228">
        <f>H286+H328+H355+H377</f>
        <v>2054774.4</v>
      </c>
    </row>
    <row r="286" spans="1:8" s="56" customFormat="1" ht="12" x14ac:dyDescent="0.2">
      <c r="A286" s="65" t="s">
        <v>247</v>
      </c>
      <c r="B286" s="66" t="s">
        <v>143</v>
      </c>
      <c r="C286" s="66"/>
      <c r="D286" s="66"/>
      <c r="E286" s="66"/>
      <c r="F286" s="67">
        <f>F287+F293+F299+F305+F311+F317</f>
        <v>2490589.1000000006</v>
      </c>
      <c r="G286" s="67">
        <f>G287+G293+G299+G305+G311+G317</f>
        <v>2054050.6999999997</v>
      </c>
      <c r="H286" s="67">
        <f>H287+H293+H299+H305+H311+H317</f>
        <v>2008164.2999999998</v>
      </c>
    </row>
    <row r="287" spans="1:8" s="56" customFormat="1" ht="24" x14ac:dyDescent="0.2">
      <c r="A287" s="79" t="s">
        <v>248</v>
      </c>
      <c r="B287" s="80" t="s">
        <v>144</v>
      </c>
      <c r="C287" s="80"/>
      <c r="D287" s="80"/>
      <c r="E287" s="80"/>
      <c r="F287" s="81">
        <f t="shared" ref="F287:H289" si="47">F288</f>
        <v>452880.1</v>
      </c>
      <c r="G287" s="81">
        <f t="shared" si="47"/>
        <v>452880.1</v>
      </c>
      <c r="H287" s="81">
        <f t="shared" si="47"/>
        <v>452880.1</v>
      </c>
    </row>
    <row r="288" spans="1:8" s="56" customFormat="1" ht="12" x14ac:dyDescent="0.2">
      <c r="A288" s="79" t="s">
        <v>342</v>
      </c>
      <c r="B288" s="66" t="s">
        <v>713</v>
      </c>
      <c r="C288" s="66" t="s">
        <v>437</v>
      </c>
      <c r="D288" s="66"/>
      <c r="E288" s="80"/>
      <c r="F288" s="81">
        <f t="shared" si="47"/>
        <v>452880.1</v>
      </c>
      <c r="G288" s="81">
        <f t="shared" si="47"/>
        <v>452880.1</v>
      </c>
      <c r="H288" s="81">
        <f t="shared" si="47"/>
        <v>452880.1</v>
      </c>
    </row>
    <row r="289" spans="1:8" s="56" customFormat="1" ht="12" x14ac:dyDescent="0.2">
      <c r="A289" s="79" t="s">
        <v>343</v>
      </c>
      <c r="B289" s="66" t="s">
        <v>713</v>
      </c>
      <c r="C289" s="66" t="s">
        <v>437</v>
      </c>
      <c r="D289" s="66" t="s">
        <v>69</v>
      </c>
      <c r="E289" s="80"/>
      <c r="F289" s="81">
        <f t="shared" si="47"/>
        <v>452880.1</v>
      </c>
      <c r="G289" s="81">
        <f t="shared" si="47"/>
        <v>452880.1</v>
      </c>
      <c r="H289" s="81">
        <f t="shared" si="47"/>
        <v>452880.1</v>
      </c>
    </row>
    <row r="290" spans="1:8" s="56" customFormat="1" ht="12" x14ac:dyDescent="0.2">
      <c r="A290" s="74" t="s">
        <v>94</v>
      </c>
      <c r="B290" s="75" t="s">
        <v>713</v>
      </c>
      <c r="C290" s="75" t="s">
        <v>437</v>
      </c>
      <c r="D290" s="75" t="s">
        <v>69</v>
      </c>
      <c r="E290" s="75" t="s">
        <v>366</v>
      </c>
      <c r="F290" s="76">
        <f>F291+F292</f>
        <v>452880.1</v>
      </c>
      <c r="G290" s="76">
        <f>G291+G292</f>
        <v>452880.1</v>
      </c>
      <c r="H290" s="76">
        <f>H291+H292</f>
        <v>452880.1</v>
      </c>
    </row>
    <row r="291" spans="1:8" s="56" customFormat="1" ht="12" x14ac:dyDescent="0.2">
      <c r="A291" s="74" t="s">
        <v>95</v>
      </c>
      <c r="B291" s="75" t="s">
        <v>713</v>
      </c>
      <c r="C291" s="75" t="s">
        <v>437</v>
      </c>
      <c r="D291" s="75" t="s">
        <v>69</v>
      </c>
      <c r="E291" s="75" t="s">
        <v>376</v>
      </c>
      <c r="F291" s="76">
        <v>404900</v>
      </c>
      <c r="G291" s="76">
        <v>404900</v>
      </c>
      <c r="H291" s="76">
        <v>404900</v>
      </c>
    </row>
    <row r="292" spans="1:8" s="56" customFormat="1" ht="12" x14ac:dyDescent="0.2">
      <c r="A292" s="74" t="s">
        <v>455</v>
      </c>
      <c r="B292" s="75" t="s">
        <v>713</v>
      </c>
      <c r="C292" s="75" t="s">
        <v>437</v>
      </c>
      <c r="D292" s="75" t="s">
        <v>69</v>
      </c>
      <c r="E292" s="75" t="s">
        <v>456</v>
      </c>
      <c r="F292" s="76">
        <v>47980.1</v>
      </c>
      <c r="G292" s="76">
        <v>47980.1</v>
      </c>
      <c r="H292" s="76">
        <v>47980.1</v>
      </c>
    </row>
    <row r="293" spans="1:8" s="56" customFormat="1" ht="36" x14ac:dyDescent="0.2">
      <c r="A293" s="79" t="s">
        <v>326</v>
      </c>
      <c r="B293" s="80" t="s">
        <v>145</v>
      </c>
      <c r="C293" s="80"/>
      <c r="D293" s="80"/>
      <c r="E293" s="80"/>
      <c r="F293" s="89">
        <f t="shared" ref="F293:H295" si="48">F294</f>
        <v>700034</v>
      </c>
      <c r="G293" s="89">
        <f t="shared" si="48"/>
        <v>550000</v>
      </c>
      <c r="H293" s="89">
        <f t="shared" si="48"/>
        <v>500000</v>
      </c>
    </row>
    <row r="294" spans="1:8" s="56" customFormat="1" ht="12" x14ac:dyDescent="0.2">
      <c r="A294" s="79" t="s">
        <v>342</v>
      </c>
      <c r="B294" s="80" t="s">
        <v>145</v>
      </c>
      <c r="C294" s="66" t="s">
        <v>437</v>
      </c>
      <c r="D294" s="66"/>
      <c r="E294" s="80"/>
      <c r="F294" s="89">
        <f t="shared" si="48"/>
        <v>700034</v>
      </c>
      <c r="G294" s="89">
        <f t="shared" si="48"/>
        <v>550000</v>
      </c>
      <c r="H294" s="89">
        <f t="shared" si="48"/>
        <v>500000</v>
      </c>
    </row>
    <row r="295" spans="1:8" s="56" customFormat="1" ht="12" x14ac:dyDescent="0.2">
      <c r="A295" s="79" t="s">
        <v>343</v>
      </c>
      <c r="B295" s="80" t="s">
        <v>145</v>
      </c>
      <c r="C295" s="66" t="s">
        <v>437</v>
      </c>
      <c r="D295" s="66" t="s">
        <v>69</v>
      </c>
      <c r="E295" s="80"/>
      <c r="F295" s="89">
        <f t="shared" si="48"/>
        <v>700034</v>
      </c>
      <c r="G295" s="89">
        <f t="shared" si="48"/>
        <v>550000</v>
      </c>
      <c r="H295" s="89">
        <f t="shared" si="48"/>
        <v>500000</v>
      </c>
    </row>
    <row r="296" spans="1:8" s="56" customFormat="1" ht="12" x14ac:dyDescent="0.2">
      <c r="A296" s="74" t="s">
        <v>94</v>
      </c>
      <c r="B296" s="75" t="s">
        <v>145</v>
      </c>
      <c r="C296" s="75" t="s">
        <v>437</v>
      </c>
      <c r="D296" s="75" t="s">
        <v>69</v>
      </c>
      <c r="E296" s="75" t="s">
        <v>366</v>
      </c>
      <c r="F296" s="88">
        <f>F297+F298</f>
        <v>700034</v>
      </c>
      <c r="G296" s="88">
        <f>G297+G298</f>
        <v>550000</v>
      </c>
      <c r="H296" s="88">
        <f>H297+H298</f>
        <v>500000</v>
      </c>
    </row>
    <row r="297" spans="1:8" s="56" customFormat="1" ht="12" x14ac:dyDescent="0.2">
      <c r="A297" s="74" t="s">
        <v>95</v>
      </c>
      <c r="B297" s="75" t="s">
        <v>145</v>
      </c>
      <c r="C297" s="75" t="s">
        <v>437</v>
      </c>
      <c r="D297" s="75" t="s">
        <v>69</v>
      </c>
      <c r="E297" s="75" t="s">
        <v>376</v>
      </c>
      <c r="F297" s="88">
        <v>634157</v>
      </c>
      <c r="G297" s="88">
        <v>484123</v>
      </c>
      <c r="H297" s="88">
        <v>434123</v>
      </c>
    </row>
    <row r="298" spans="1:8" s="56" customFormat="1" ht="12" x14ac:dyDescent="0.2">
      <c r="A298" s="74" t="s">
        <v>455</v>
      </c>
      <c r="B298" s="75" t="s">
        <v>145</v>
      </c>
      <c r="C298" s="75" t="s">
        <v>437</v>
      </c>
      <c r="D298" s="75" t="s">
        <v>69</v>
      </c>
      <c r="E298" s="75" t="s">
        <v>456</v>
      </c>
      <c r="F298" s="88">
        <v>65877</v>
      </c>
      <c r="G298" s="88">
        <v>65877</v>
      </c>
      <c r="H298" s="88">
        <v>65877</v>
      </c>
    </row>
    <row r="299" spans="1:8" s="56" customFormat="1" ht="48" x14ac:dyDescent="0.2">
      <c r="A299" s="93" t="s">
        <v>334</v>
      </c>
      <c r="B299" s="80" t="s">
        <v>250</v>
      </c>
      <c r="C299" s="80"/>
      <c r="D299" s="80"/>
      <c r="E299" s="80"/>
      <c r="F299" s="89">
        <f t="shared" ref="F299:H301" si="49">F300</f>
        <v>893596</v>
      </c>
      <c r="G299" s="89">
        <f t="shared" si="49"/>
        <v>607091.6</v>
      </c>
      <c r="H299" s="89">
        <f t="shared" si="49"/>
        <v>600205.19999999995</v>
      </c>
    </row>
    <row r="300" spans="1:8" s="56" customFormat="1" ht="12" x14ac:dyDescent="0.2">
      <c r="A300" s="79" t="s">
        <v>342</v>
      </c>
      <c r="B300" s="80" t="s">
        <v>250</v>
      </c>
      <c r="C300" s="80" t="s">
        <v>437</v>
      </c>
      <c r="D300" s="80"/>
      <c r="E300" s="80"/>
      <c r="F300" s="89">
        <f t="shared" si="49"/>
        <v>893596</v>
      </c>
      <c r="G300" s="89">
        <f t="shared" si="49"/>
        <v>607091.6</v>
      </c>
      <c r="H300" s="89">
        <f t="shared" si="49"/>
        <v>600205.19999999995</v>
      </c>
    </row>
    <row r="301" spans="1:8" s="56" customFormat="1" ht="12" x14ac:dyDescent="0.2">
      <c r="A301" s="79" t="s">
        <v>344</v>
      </c>
      <c r="B301" s="80" t="s">
        <v>250</v>
      </c>
      <c r="C301" s="80" t="s">
        <v>437</v>
      </c>
      <c r="D301" s="80" t="s">
        <v>438</v>
      </c>
      <c r="E301" s="80"/>
      <c r="F301" s="89">
        <f t="shared" si="49"/>
        <v>893596</v>
      </c>
      <c r="G301" s="89">
        <f t="shared" si="49"/>
        <v>607091.6</v>
      </c>
      <c r="H301" s="89">
        <f t="shared" si="49"/>
        <v>600205.19999999995</v>
      </c>
    </row>
    <row r="302" spans="1:8" s="56" customFormat="1" ht="12" x14ac:dyDescent="0.2">
      <c r="A302" s="74" t="s">
        <v>94</v>
      </c>
      <c r="B302" s="75" t="s">
        <v>250</v>
      </c>
      <c r="C302" s="75" t="s">
        <v>437</v>
      </c>
      <c r="D302" s="75" t="s">
        <v>438</v>
      </c>
      <c r="E302" s="75" t="s">
        <v>366</v>
      </c>
      <c r="F302" s="88">
        <f>F303+F304</f>
        <v>893596</v>
      </c>
      <c r="G302" s="88">
        <f>G303+G304</f>
        <v>607091.6</v>
      </c>
      <c r="H302" s="88">
        <f>H303+H304</f>
        <v>600205.19999999995</v>
      </c>
    </row>
    <row r="303" spans="1:8" s="56" customFormat="1" ht="12" x14ac:dyDescent="0.2">
      <c r="A303" s="74" t="s">
        <v>95</v>
      </c>
      <c r="B303" s="75" t="s">
        <v>250</v>
      </c>
      <c r="C303" s="75" t="s">
        <v>437</v>
      </c>
      <c r="D303" s="75" t="s">
        <v>438</v>
      </c>
      <c r="E303" s="75" t="s">
        <v>376</v>
      </c>
      <c r="F303" s="76">
        <v>852553.4</v>
      </c>
      <c r="G303" s="76">
        <v>566049</v>
      </c>
      <c r="H303" s="76">
        <v>559162.6</v>
      </c>
    </row>
    <row r="304" spans="1:8" s="56" customFormat="1" ht="12" x14ac:dyDescent="0.2">
      <c r="A304" s="74" t="s">
        <v>455</v>
      </c>
      <c r="B304" s="75" t="s">
        <v>250</v>
      </c>
      <c r="C304" s="75" t="s">
        <v>437</v>
      </c>
      <c r="D304" s="75" t="s">
        <v>438</v>
      </c>
      <c r="E304" s="75" t="s">
        <v>456</v>
      </c>
      <c r="F304" s="76">
        <v>41042.6</v>
      </c>
      <c r="G304" s="76">
        <v>41042.6</v>
      </c>
      <c r="H304" s="76">
        <v>41042.6</v>
      </c>
    </row>
    <row r="305" spans="1:8" s="56" customFormat="1" ht="24" x14ac:dyDescent="0.2">
      <c r="A305" s="65" t="s">
        <v>249</v>
      </c>
      <c r="B305" s="66" t="s">
        <v>148</v>
      </c>
      <c r="C305" s="66"/>
      <c r="D305" s="66"/>
      <c r="E305" s="66"/>
      <c r="F305" s="67">
        <f t="shared" ref="F305:H307" si="50">F306</f>
        <v>261548.09999999998</v>
      </c>
      <c r="G305" s="67">
        <f t="shared" si="50"/>
        <v>261548.09999999998</v>
      </c>
      <c r="H305" s="67">
        <f t="shared" si="50"/>
        <v>272548.09999999998</v>
      </c>
    </row>
    <row r="306" spans="1:8" s="56" customFormat="1" ht="12" x14ac:dyDescent="0.2">
      <c r="A306" s="79" t="s">
        <v>342</v>
      </c>
      <c r="B306" s="66" t="s">
        <v>714</v>
      </c>
      <c r="C306" s="80" t="s">
        <v>437</v>
      </c>
      <c r="D306" s="80"/>
      <c r="E306" s="92"/>
      <c r="F306" s="97">
        <f t="shared" si="50"/>
        <v>261548.09999999998</v>
      </c>
      <c r="G306" s="97">
        <f t="shared" si="50"/>
        <v>261548.09999999998</v>
      </c>
      <c r="H306" s="97">
        <f t="shared" si="50"/>
        <v>272548.09999999998</v>
      </c>
    </row>
    <row r="307" spans="1:8" s="56" customFormat="1" ht="12" x14ac:dyDescent="0.2">
      <c r="A307" s="79" t="s">
        <v>344</v>
      </c>
      <c r="B307" s="66" t="s">
        <v>714</v>
      </c>
      <c r="C307" s="80" t="s">
        <v>437</v>
      </c>
      <c r="D307" s="80" t="s">
        <v>438</v>
      </c>
      <c r="E307" s="92"/>
      <c r="F307" s="97">
        <f t="shared" si="50"/>
        <v>261548.09999999998</v>
      </c>
      <c r="G307" s="97">
        <f t="shared" si="50"/>
        <v>261548.09999999998</v>
      </c>
      <c r="H307" s="97">
        <f t="shared" si="50"/>
        <v>272548.09999999998</v>
      </c>
    </row>
    <row r="308" spans="1:8" s="56" customFormat="1" ht="12" x14ac:dyDescent="0.2">
      <c r="A308" s="74" t="s">
        <v>94</v>
      </c>
      <c r="B308" s="75" t="s">
        <v>714</v>
      </c>
      <c r="C308" s="75" t="s">
        <v>437</v>
      </c>
      <c r="D308" s="75" t="s">
        <v>438</v>
      </c>
      <c r="E308" s="75" t="s">
        <v>366</v>
      </c>
      <c r="F308" s="76">
        <f>F309+F310</f>
        <v>261548.09999999998</v>
      </c>
      <c r="G308" s="76">
        <f>G309+G310</f>
        <v>261548.09999999998</v>
      </c>
      <c r="H308" s="76">
        <f>H309+H310</f>
        <v>272548.09999999998</v>
      </c>
    </row>
    <row r="309" spans="1:8" s="56" customFormat="1" ht="12" x14ac:dyDescent="0.2">
      <c r="A309" s="74" t="s">
        <v>95</v>
      </c>
      <c r="B309" s="75" t="s">
        <v>714</v>
      </c>
      <c r="C309" s="75" t="s">
        <v>437</v>
      </c>
      <c r="D309" s="75" t="s">
        <v>438</v>
      </c>
      <c r="E309" s="75" t="s">
        <v>376</v>
      </c>
      <c r="F309" s="76">
        <v>253159.09999999998</v>
      </c>
      <c r="G309" s="76">
        <v>253159.09999999998</v>
      </c>
      <c r="H309" s="76">
        <v>264159.09999999998</v>
      </c>
    </row>
    <row r="310" spans="1:8" s="56" customFormat="1" ht="12" x14ac:dyDescent="0.2">
      <c r="A310" s="74" t="s">
        <v>455</v>
      </c>
      <c r="B310" s="75" t="s">
        <v>714</v>
      </c>
      <c r="C310" s="75" t="s">
        <v>437</v>
      </c>
      <c r="D310" s="75" t="s">
        <v>438</v>
      </c>
      <c r="E310" s="75" t="s">
        <v>456</v>
      </c>
      <c r="F310" s="76">
        <v>8389</v>
      </c>
      <c r="G310" s="76">
        <v>8389</v>
      </c>
      <c r="H310" s="76">
        <v>8389</v>
      </c>
    </row>
    <row r="311" spans="1:8" s="56" customFormat="1" ht="24" x14ac:dyDescent="0.2">
      <c r="A311" s="79" t="s">
        <v>252</v>
      </c>
      <c r="B311" s="80" t="s">
        <v>149</v>
      </c>
      <c r="C311" s="80"/>
      <c r="D311" s="80"/>
      <c r="E311" s="80"/>
      <c r="F311" s="81">
        <f t="shared" ref="F311:H313" si="51">F312</f>
        <v>100673.7</v>
      </c>
      <c r="G311" s="81">
        <f t="shared" si="51"/>
        <v>100673.7</v>
      </c>
      <c r="H311" s="81">
        <f t="shared" si="51"/>
        <v>100673.7</v>
      </c>
    </row>
    <row r="312" spans="1:8" s="56" customFormat="1" ht="12" x14ac:dyDescent="0.2">
      <c r="A312" s="79" t="s">
        <v>342</v>
      </c>
      <c r="B312" s="66" t="s">
        <v>716</v>
      </c>
      <c r="C312" s="66" t="s">
        <v>437</v>
      </c>
      <c r="D312" s="66"/>
      <c r="E312" s="80"/>
      <c r="F312" s="81">
        <f t="shared" si="51"/>
        <v>100673.7</v>
      </c>
      <c r="G312" s="81">
        <f t="shared" si="51"/>
        <v>100673.7</v>
      </c>
      <c r="H312" s="81">
        <f t="shared" si="51"/>
        <v>100673.7</v>
      </c>
    </row>
    <row r="313" spans="1:8" s="56" customFormat="1" ht="12" x14ac:dyDescent="0.2">
      <c r="A313" s="79" t="s">
        <v>251</v>
      </c>
      <c r="B313" s="66" t="s">
        <v>716</v>
      </c>
      <c r="C313" s="66" t="s">
        <v>437</v>
      </c>
      <c r="D313" s="66" t="s">
        <v>430</v>
      </c>
      <c r="E313" s="80"/>
      <c r="F313" s="81">
        <f t="shared" si="51"/>
        <v>100673.7</v>
      </c>
      <c r="G313" s="81">
        <f t="shared" si="51"/>
        <v>100673.7</v>
      </c>
      <c r="H313" s="81">
        <f t="shared" si="51"/>
        <v>100673.7</v>
      </c>
    </row>
    <row r="314" spans="1:8" s="56" customFormat="1" ht="12" x14ac:dyDescent="0.2">
      <c r="A314" s="74" t="s">
        <v>94</v>
      </c>
      <c r="B314" s="75" t="s">
        <v>716</v>
      </c>
      <c r="C314" s="75" t="s">
        <v>437</v>
      </c>
      <c r="D314" s="75" t="s">
        <v>430</v>
      </c>
      <c r="E314" s="75" t="s">
        <v>366</v>
      </c>
      <c r="F314" s="76">
        <f>F315+F316</f>
        <v>100673.7</v>
      </c>
      <c r="G314" s="76">
        <f>G315+G316</f>
        <v>100673.7</v>
      </c>
      <c r="H314" s="76">
        <f>H315+H316</f>
        <v>100673.7</v>
      </c>
    </row>
    <row r="315" spans="1:8" s="56" customFormat="1" ht="12" x14ac:dyDescent="0.2">
      <c r="A315" s="74" t="s">
        <v>95</v>
      </c>
      <c r="B315" s="75" t="s">
        <v>716</v>
      </c>
      <c r="C315" s="75" t="s">
        <v>437</v>
      </c>
      <c r="D315" s="75" t="s">
        <v>430</v>
      </c>
      <c r="E315" s="75" t="s">
        <v>376</v>
      </c>
      <c r="F315" s="76">
        <v>3214.5</v>
      </c>
      <c r="G315" s="76">
        <v>3214.5</v>
      </c>
      <c r="H315" s="76">
        <v>3214.5</v>
      </c>
    </row>
    <row r="316" spans="1:8" s="56" customFormat="1" ht="12" x14ac:dyDescent="0.2">
      <c r="A316" s="74" t="s">
        <v>455</v>
      </c>
      <c r="B316" s="75" t="s">
        <v>716</v>
      </c>
      <c r="C316" s="75" t="s">
        <v>437</v>
      </c>
      <c r="D316" s="75" t="s">
        <v>430</v>
      </c>
      <c r="E316" s="75" t="s">
        <v>456</v>
      </c>
      <c r="F316" s="76">
        <v>97459.199999999997</v>
      </c>
      <c r="G316" s="76">
        <v>97459.199999999997</v>
      </c>
      <c r="H316" s="76">
        <v>97459.199999999997</v>
      </c>
    </row>
    <row r="317" spans="1:8" s="56" customFormat="1" ht="24" x14ac:dyDescent="0.2">
      <c r="A317" s="79" t="s">
        <v>254</v>
      </c>
      <c r="B317" s="80" t="s">
        <v>253</v>
      </c>
      <c r="C317" s="80"/>
      <c r="D317" s="80"/>
      <c r="E317" s="80"/>
      <c r="F317" s="81">
        <f>F318+F323</f>
        <v>81857.2</v>
      </c>
      <c r="G317" s="81">
        <f>G318+G323</f>
        <v>81857.2</v>
      </c>
      <c r="H317" s="81">
        <f>H318+H323</f>
        <v>81857.2</v>
      </c>
    </row>
    <row r="318" spans="1:8" s="56" customFormat="1" ht="12" x14ac:dyDescent="0.2">
      <c r="A318" s="79" t="s">
        <v>342</v>
      </c>
      <c r="B318" s="66" t="s">
        <v>717</v>
      </c>
      <c r="C318" s="66" t="s">
        <v>437</v>
      </c>
      <c r="D318" s="66"/>
      <c r="E318" s="80"/>
      <c r="F318" s="81">
        <f t="shared" ref="F318:H320" si="52">F319</f>
        <v>9279.2000000000007</v>
      </c>
      <c r="G318" s="81">
        <f t="shared" si="52"/>
        <v>9279.2000000000007</v>
      </c>
      <c r="H318" s="81">
        <f t="shared" si="52"/>
        <v>9279.2000000000007</v>
      </c>
    </row>
    <row r="319" spans="1:8" s="56" customFormat="1" ht="12" x14ac:dyDescent="0.2">
      <c r="A319" s="79" t="s">
        <v>817</v>
      </c>
      <c r="B319" s="66" t="s">
        <v>717</v>
      </c>
      <c r="C319" s="80" t="s">
        <v>437</v>
      </c>
      <c r="D319" s="80" t="s">
        <v>431</v>
      </c>
      <c r="E319" s="80"/>
      <c r="F319" s="81">
        <f t="shared" si="52"/>
        <v>9279.2000000000007</v>
      </c>
      <c r="G319" s="81">
        <f t="shared" si="52"/>
        <v>9279.2000000000007</v>
      </c>
      <c r="H319" s="81">
        <f t="shared" si="52"/>
        <v>9279.2000000000007</v>
      </c>
    </row>
    <row r="320" spans="1:8" s="56" customFormat="1" ht="12" x14ac:dyDescent="0.2">
      <c r="A320" s="74" t="s">
        <v>94</v>
      </c>
      <c r="B320" s="75" t="s">
        <v>717</v>
      </c>
      <c r="C320" s="75" t="s">
        <v>437</v>
      </c>
      <c r="D320" s="75" t="s">
        <v>431</v>
      </c>
      <c r="E320" s="75" t="s">
        <v>366</v>
      </c>
      <c r="F320" s="76">
        <f t="shared" si="52"/>
        <v>9279.2000000000007</v>
      </c>
      <c r="G320" s="76">
        <f t="shared" si="52"/>
        <v>9279.2000000000007</v>
      </c>
      <c r="H320" s="76">
        <f t="shared" si="52"/>
        <v>9279.2000000000007</v>
      </c>
    </row>
    <row r="321" spans="1:8" s="56" customFormat="1" ht="12" x14ac:dyDescent="0.2">
      <c r="A321" s="74" t="s">
        <v>95</v>
      </c>
      <c r="B321" s="75" t="s">
        <v>717</v>
      </c>
      <c r="C321" s="75" t="s">
        <v>437</v>
      </c>
      <c r="D321" s="75" t="s">
        <v>431</v>
      </c>
      <c r="E321" s="75" t="s">
        <v>376</v>
      </c>
      <c r="F321" s="76">
        <v>9279.2000000000007</v>
      </c>
      <c r="G321" s="76">
        <v>9279.2000000000007</v>
      </c>
      <c r="H321" s="76">
        <v>9279.2000000000007</v>
      </c>
    </row>
    <row r="322" spans="1:8" s="56" customFormat="1" ht="12" x14ac:dyDescent="0.2">
      <c r="A322" s="79" t="s">
        <v>260</v>
      </c>
      <c r="B322" s="80" t="s">
        <v>255</v>
      </c>
      <c r="C322" s="92"/>
      <c r="D322" s="92"/>
      <c r="E322" s="80"/>
      <c r="F322" s="81">
        <f t="shared" ref="F322:H324" si="53">F323</f>
        <v>72578</v>
      </c>
      <c r="G322" s="81">
        <f t="shared" si="53"/>
        <v>72578</v>
      </c>
      <c r="H322" s="81">
        <f t="shared" si="53"/>
        <v>72578</v>
      </c>
    </row>
    <row r="323" spans="1:8" s="56" customFormat="1" ht="12" x14ac:dyDescent="0.2">
      <c r="A323" s="79" t="s">
        <v>342</v>
      </c>
      <c r="B323" s="66" t="s">
        <v>718</v>
      </c>
      <c r="C323" s="66" t="s">
        <v>437</v>
      </c>
      <c r="D323" s="66"/>
      <c r="E323" s="80"/>
      <c r="F323" s="81">
        <f t="shared" si="53"/>
        <v>72578</v>
      </c>
      <c r="G323" s="81">
        <f t="shared" si="53"/>
        <v>72578</v>
      </c>
      <c r="H323" s="81">
        <f t="shared" si="53"/>
        <v>72578</v>
      </c>
    </row>
    <row r="324" spans="1:8" s="56" customFormat="1" ht="12" x14ac:dyDescent="0.2">
      <c r="A324" s="79" t="s">
        <v>817</v>
      </c>
      <c r="B324" s="66" t="s">
        <v>718</v>
      </c>
      <c r="C324" s="80" t="s">
        <v>437</v>
      </c>
      <c r="D324" s="80" t="s">
        <v>431</v>
      </c>
      <c r="E324" s="80"/>
      <c r="F324" s="81">
        <f t="shared" si="53"/>
        <v>72578</v>
      </c>
      <c r="G324" s="81">
        <f t="shared" si="53"/>
        <v>72578</v>
      </c>
      <c r="H324" s="81">
        <f t="shared" si="53"/>
        <v>72578</v>
      </c>
    </row>
    <row r="325" spans="1:8" s="56" customFormat="1" ht="12" x14ac:dyDescent="0.2">
      <c r="A325" s="74" t="s">
        <v>94</v>
      </c>
      <c r="B325" s="75" t="s">
        <v>718</v>
      </c>
      <c r="C325" s="75" t="s">
        <v>437</v>
      </c>
      <c r="D325" s="75" t="s">
        <v>431</v>
      </c>
      <c r="E325" s="75" t="s">
        <v>366</v>
      </c>
      <c r="F325" s="76">
        <f>F326+F327</f>
        <v>72578</v>
      </c>
      <c r="G325" s="76">
        <f>G326+G327</f>
        <v>72578</v>
      </c>
      <c r="H325" s="76">
        <f>H326+H327</f>
        <v>72578</v>
      </c>
    </row>
    <row r="326" spans="1:8" s="56" customFormat="1" ht="12" x14ac:dyDescent="0.2">
      <c r="A326" s="74" t="s">
        <v>95</v>
      </c>
      <c r="B326" s="75" t="s">
        <v>718</v>
      </c>
      <c r="C326" s="75" t="s">
        <v>437</v>
      </c>
      <c r="D326" s="75" t="s">
        <v>431</v>
      </c>
      <c r="E326" s="75" t="s">
        <v>376</v>
      </c>
      <c r="F326" s="76">
        <v>67378</v>
      </c>
      <c r="G326" s="76">
        <v>67378</v>
      </c>
      <c r="H326" s="76">
        <v>67378</v>
      </c>
    </row>
    <row r="327" spans="1:8" s="56" customFormat="1" ht="12" x14ac:dyDescent="0.2">
      <c r="A327" s="74" t="s">
        <v>455</v>
      </c>
      <c r="B327" s="75" t="s">
        <v>718</v>
      </c>
      <c r="C327" s="75" t="s">
        <v>437</v>
      </c>
      <c r="D327" s="75" t="s">
        <v>431</v>
      </c>
      <c r="E327" s="75" t="s">
        <v>456</v>
      </c>
      <c r="F327" s="76">
        <v>5200</v>
      </c>
      <c r="G327" s="76">
        <v>5200</v>
      </c>
      <c r="H327" s="76">
        <v>5200</v>
      </c>
    </row>
    <row r="328" spans="1:8" s="56" customFormat="1" ht="12" x14ac:dyDescent="0.2">
      <c r="A328" s="65" t="s">
        <v>406</v>
      </c>
      <c r="B328" s="66" t="s">
        <v>150</v>
      </c>
      <c r="C328" s="66"/>
      <c r="D328" s="66"/>
      <c r="E328" s="66"/>
      <c r="F328" s="67">
        <f>F329+F339+F346</f>
        <v>5520</v>
      </c>
      <c r="G328" s="67">
        <f>G329+G339+G346</f>
        <v>5520</v>
      </c>
      <c r="H328" s="67">
        <f>H329+H339+H346</f>
        <v>5520</v>
      </c>
    </row>
    <row r="329" spans="1:8" s="56" customFormat="1" ht="24" x14ac:dyDescent="0.2">
      <c r="A329" s="94" t="s">
        <v>153</v>
      </c>
      <c r="B329" s="66" t="s">
        <v>123</v>
      </c>
      <c r="C329" s="66"/>
      <c r="D329" s="66"/>
      <c r="E329" s="80"/>
      <c r="F329" s="254">
        <f t="shared" ref="F329:H331" si="54">F330</f>
        <v>4035</v>
      </c>
      <c r="G329" s="254">
        <f t="shared" si="54"/>
        <v>4035</v>
      </c>
      <c r="H329" s="254">
        <f t="shared" si="54"/>
        <v>4035</v>
      </c>
    </row>
    <row r="330" spans="1:8" s="56" customFormat="1" ht="12" x14ac:dyDescent="0.2">
      <c r="A330" s="79" t="s">
        <v>342</v>
      </c>
      <c r="B330" s="66" t="s">
        <v>719</v>
      </c>
      <c r="C330" s="66" t="s">
        <v>437</v>
      </c>
      <c r="D330" s="66"/>
      <c r="E330" s="80"/>
      <c r="F330" s="254">
        <f t="shared" si="54"/>
        <v>4035</v>
      </c>
      <c r="G330" s="254">
        <f t="shared" si="54"/>
        <v>4035</v>
      </c>
      <c r="H330" s="254">
        <f t="shared" si="54"/>
        <v>4035</v>
      </c>
    </row>
    <row r="331" spans="1:8" s="56" customFormat="1" ht="12" x14ac:dyDescent="0.2">
      <c r="A331" s="79" t="s">
        <v>817</v>
      </c>
      <c r="B331" s="66" t="s">
        <v>719</v>
      </c>
      <c r="C331" s="80" t="s">
        <v>437</v>
      </c>
      <c r="D331" s="80" t="s">
        <v>431</v>
      </c>
      <c r="E331" s="80"/>
      <c r="F331" s="254">
        <f t="shared" si="54"/>
        <v>4035</v>
      </c>
      <c r="G331" s="254">
        <f t="shared" si="54"/>
        <v>4035</v>
      </c>
      <c r="H331" s="254">
        <f t="shared" si="54"/>
        <v>4035</v>
      </c>
    </row>
    <row r="332" spans="1:8" s="56" customFormat="1" ht="12" x14ac:dyDescent="0.2">
      <c r="A332" s="96" t="s">
        <v>432</v>
      </c>
      <c r="B332" s="92" t="s">
        <v>719</v>
      </c>
      <c r="C332" s="92" t="s">
        <v>437</v>
      </c>
      <c r="D332" s="92" t="s">
        <v>431</v>
      </c>
      <c r="E332" s="92"/>
      <c r="F332" s="277">
        <f>F333+F335+F337</f>
        <v>4035</v>
      </c>
      <c r="G332" s="277">
        <v>4035</v>
      </c>
      <c r="H332" s="277">
        <v>4035</v>
      </c>
    </row>
    <row r="333" spans="1:8" s="56" customFormat="1" ht="36" x14ac:dyDescent="0.2">
      <c r="A333" s="74" t="s">
        <v>72</v>
      </c>
      <c r="B333" s="75" t="s">
        <v>719</v>
      </c>
      <c r="C333" s="75" t="s">
        <v>437</v>
      </c>
      <c r="D333" s="75" t="s">
        <v>431</v>
      </c>
      <c r="E333" s="75" t="s">
        <v>73</v>
      </c>
      <c r="F333" s="252">
        <f>F334</f>
        <v>3930</v>
      </c>
      <c r="G333" s="252">
        <f>G334</f>
        <v>3930</v>
      </c>
      <c r="H333" s="252">
        <f>H334</f>
        <v>3930</v>
      </c>
    </row>
    <row r="334" spans="1:8" s="56" customFormat="1" ht="12" x14ac:dyDescent="0.2">
      <c r="A334" s="74" t="s">
        <v>433</v>
      </c>
      <c r="B334" s="75" t="s">
        <v>719</v>
      </c>
      <c r="C334" s="75" t="s">
        <v>437</v>
      </c>
      <c r="D334" s="75" t="s">
        <v>431</v>
      </c>
      <c r="E334" s="75" t="s">
        <v>434</v>
      </c>
      <c r="F334" s="252">
        <v>3930</v>
      </c>
      <c r="G334" s="252">
        <v>3930</v>
      </c>
      <c r="H334" s="252">
        <v>3930</v>
      </c>
    </row>
    <row r="335" spans="1:8" s="56" customFormat="1" ht="12" x14ac:dyDescent="0.2">
      <c r="A335" s="74" t="s">
        <v>495</v>
      </c>
      <c r="B335" s="75" t="s">
        <v>719</v>
      </c>
      <c r="C335" s="75" t="s">
        <v>437</v>
      </c>
      <c r="D335" s="75" t="s">
        <v>431</v>
      </c>
      <c r="E335" s="75" t="s">
        <v>77</v>
      </c>
      <c r="F335" s="252">
        <f>F336</f>
        <v>100</v>
      </c>
      <c r="G335" s="252">
        <f>G336</f>
        <v>100</v>
      </c>
      <c r="H335" s="252">
        <f>H336</f>
        <v>100</v>
      </c>
    </row>
    <row r="336" spans="1:8" s="56" customFormat="1" ht="12" x14ac:dyDescent="0.2">
      <c r="A336" s="74" t="s">
        <v>78</v>
      </c>
      <c r="B336" s="75" t="s">
        <v>719</v>
      </c>
      <c r="C336" s="75" t="s">
        <v>437</v>
      </c>
      <c r="D336" s="75" t="s">
        <v>431</v>
      </c>
      <c r="E336" s="75" t="s">
        <v>79</v>
      </c>
      <c r="F336" s="252">
        <v>100</v>
      </c>
      <c r="G336" s="252">
        <v>100</v>
      </c>
      <c r="H336" s="252">
        <v>100</v>
      </c>
    </row>
    <row r="337" spans="1:8" s="56" customFormat="1" ht="12" x14ac:dyDescent="0.2">
      <c r="A337" s="74" t="s">
        <v>80</v>
      </c>
      <c r="B337" s="75" t="s">
        <v>719</v>
      </c>
      <c r="C337" s="75" t="s">
        <v>437</v>
      </c>
      <c r="D337" s="75" t="s">
        <v>431</v>
      </c>
      <c r="E337" s="75" t="s">
        <v>81</v>
      </c>
      <c r="F337" s="276">
        <f>F338</f>
        <v>5</v>
      </c>
      <c r="G337" s="276">
        <f>G338</f>
        <v>5</v>
      </c>
      <c r="H337" s="276">
        <f>H338</f>
        <v>5</v>
      </c>
    </row>
    <row r="338" spans="1:8" s="56" customFormat="1" ht="12" x14ac:dyDescent="0.2">
      <c r="A338" s="74" t="s">
        <v>453</v>
      </c>
      <c r="B338" s="75" t="s">
        <v>719</v>
      </c>
      <c r="C338" s="75" t="s">
        <v>437</v>
      </c>
      <c r="D338" s="75" t="s">
        <v>431</v>
      </c>
      <c r="E338" s="75" t="s">
        <v>82</v>
      </c>
      <c r="F338" s="276">
        <v>5</v>
      </c>
      <c r="G338" s="276">
        <v>5</v>
      </c>
      <c r="H338" s="276">
        <v>5</v>
      </c>
    </row>
    <row r="339" spans="1:8" s="56" customFormat="1" ht="24" x14ac:dyDescent="0.2">
      <c r="A339" s="83" t="s">
        <v>261</v>
      </c>
      <c r="B339" s="80" t="s">
        <v>720</v>
      </c>
      <c r="C339" s="80"/>
      <c r="D339" s="80"/>
      <c r="E339" s="80"/>
      <c r="F339" s="274">
        <f t="shared" ref="F339:H340" si="55">F340</f>
        <v>1135</v>
      </c>
      <c r="G339" s="274">
        <f t="shared" si="55"/>
        <v>1135</v>
      </c>
      <c r="H339" s="274">
        <f t="shared" si="55"/>
        <v>1135</v>
      </c>
    </row>
    <row r="340" spans="1:8" s="56" customFormat="1" ht="12" x14ac:dyDescent="0.2">
      <c r="A340" s="79" t="s">
        <v>342</v>
      </c>
      <c r="B340" s="80" t="s">
        <v>720</v>
      </c>
      <c r="C340" s="66" t="s">
        <v>437</v>
      </c>
      <c r="D340" s="66"/>
      <c r="E340" s="80"/>
      <c r="F340" s="274">
        <f t="shared" si="55"/>
        <v>1135</v>
      </c>
      <c r="G340" s="274">
        <f t="shared" si="55"/>
        <v>1135</v>
      </c>
      <c r="H340" s="274">
        <f t="shared" si="55"/>
        <v>1135</v>
      </c>
    </row>
    <row r="341" spans="1:8" s="56" customFormat="1" ht="12" x14ac:dyDescent="0.2">
      <c r="A341" s="79" t="s">
        <v>817</v>
      </c>
      <c r="B341" s="80" t="s">
        <v>720</v>
      </c>
      <c r="C341" s="80" t="s">
        <v>437</v>
      </c>
      <c r="D341" s="80" t="s">
        <v>431</v>
      </c>
      <c r="E341" s="80"/>
      <c r="F341" s="274">
        <f>F342+F344</f>
        <v>1135</v>
      </c>
      <c r="G341" s="274">
        <f>G342+G344</f>
        <v>1135</v>
      </c>
      <c r="H341" s="274">
        <f>H342+H344</f>
        <v>1135</v>
      </c>
    </row>
    <row r="342" spans="1:8" s="56" customFormat="1" ht="36" x14ac:dyDescent="0.2">
      <c r="A342" s="74" t="s">
        <v>72</v>
      </c>
      <c r="B342" s="75" t="s">
        <v>720</v>
      </c>
      <c r="C342" s="75" t="s">
        <v>437</v>
      </c>
      <c r="D342" s="75" t="s">
        <v>431</v>
      </c>
      <c r="E342" s="75" t="s">
        <v>73</v>
      </c>
      <c r="F342" s="275">
        <f>F343</f>
        <v>135</v>
      </c>
      <c r="G342" s="275">
        <f>G343</f>
        <v>135</v>
      </c>
      <c r="H342" s="275">
        <f>H343</f>
        <v>135</v>
      </c>
    </row>
    <row r="343" spans="1:8" s="56" customFormat="1" ht="12" x14ac:dyDescent="0.2">
      <c r="A343" s="74" t="s">
        <v>433</v>
      </c>
      <c r="B343" s="75" t="s">
        <v>720</v>
      </c>
      <c r="C343" s="75" t="s">
        <v>437</v>
      </c>
      <c r="D343" s="75" t="s">
        <v>431</v>
      </c>
      <c r="E343" s="75" t="s">
        <v>434</v>
      </c>
      <c r="F343" s="275">
        <v>135</v>
      </c>
      <c r="G343" s="275">
        <v>135</v>
      </c>
      <c r="H343" s="275">
        <v>135</v>
      </c>
    </row>
    <row r="344" spans="1:8" s="56" customFormat="1" ht="12" x14ac:dyDescent="0.2">
      <c r="A344" s="74" t="s">
        <v>495</v>
      </c>
      <c r="B344" s="75" t="s">
        <v>720</v>
      </c>
      <c r="C344" s="75" t="s">
        <v>437</v>
      </c>
      <c r="D344" s="75" t="s">
        <v>431</v>
      </c>
      <c r="E344" s="75" t="s">
        <v>77</v>
      </c>
      <c r="F344" s="252">
        <f>F345</f>
        <v>1000</v>
      </c>
      <c r="G344" s="252">
        <f>G345</f>
        <v>1000</v>
      </c>
      <c r="H344" s="252">
        <f>H345</f>
        <v>1000</v>
      </c>
    </row>
    <row r="345" spans="1:8" s="56" customFormat="1" ht="12" x14ac:dyDescent="0.2">
      <c r="A345" s="74" t="s">
        <v>78</v>
      </c>
      <c r="B345" s="75" t="s">
        <v>720</v>
      </c>
      <c r="C345" s="75" t="s">
        <v>437</v>
      </c>
      <c r="D345" s="75" t="s">
        <v>431</v>
      </c>
      <c r="E345" s="75" t="s">
        <v>79</v>
      </c>
      <c r="F345" s="252">
        <v>1000</v>
      </c>
      <c r="G345" s="252">
        <v>1000</v>
      </c>
      <c r="H345" s="252">
        <v>1000</v>
      </c>
    </row>
    <row r="346" spans="1:8" s="56" customFormat="1" ht="36" x14ac:dyDescent="0.2">
      <c r="A346" s="83" t="s">
        <v>404</v>
      </c>
      <c r="B346" s="80" t="s">
        <v>721</v>
      </c>
      <c r="C346" s="80"/>
      <c r="D346" s="80"/>
      <c r="E346" s="80"/>
      <c r="F346" s="274">
        <f t="shared" ref="F346:H347" si="56">F347</f>
        <v>350</v>
      </c>
      <c r="G346" s="274">
        <f t="shared" si="56"/>
        <v>350</v>
      </c>
      <c r="H346" s="274">
        <f t="shared" si="56"/>
        <v>350</v>
      </c>
    </row>
    <row r="347" spans="1:8" s="56" customFormat="1" ht="12" x14ac:dyDescent="0.2">
      <c r="A347" s="79" t="s">
        <v>342</v>
      </c>
      <c r="B347" s="80" t="s">
        <v>721</v>
      </c>
      <c r="C347" s="66" t="s">
        <v>437</v>
      </c>
      <c r="D347" s="66"/>
      <c r="E347" s="80"/>
      <c r="F347" s="81">
        <f t="shared" si="56"/>
        <v>350</v>
      </c>
      <c r="G347" s="81">
        <f t="shared" si="56"/>
        <v>350</v>
      </c>
      <c r="H347" s="81">
        <f t="shared" si="56"/>
        <v>350</v>
      </c>
    </row>
    <row r="348" spans="1:8" s="56" customFormat="1" ht="12" x14ac:dyDescent="0.2">
      <c r="A348" s="79" t="s">
        <v>817</v>
      </c>
      <c r="B348" s="80" t="s">
        <v>721</v>
      </c>
      <c r="C348" s="80" t="s">
        <v>437</v>
      </c>
      <c r="D348" s="80" t="s">
        <v>431</v>
      </c>
      <c r="E348" s="80"/>
      <c r="F348" s="81">
        <f>F349+F351+F353</f>
        <v>350</v>
      </c>
      <c r="G348" s="81">
        <f>G349+G351+G353</f>
        <v>350</v>
      </c>
      <c r="H348" s="81">
        <f>H349+H351+H353</f>
        <v>350</v>
      </c>
    </row>
    <row r="349" spans="1:8" s="56" customFormat="1" ht="36" x14ac:dyDescent="0.2">
      <c r="A349" s="74" t="s">
        <v>72</v>
      </c>
      <c r="B349" s="75" t="s">
        <v>721</v>
      </c>
      <c r="C349" s="75" t="s">
        <v>437</v>
      </c>
      <c r="D349" s="75" t="s">
        <v>431</v>
      </c>
      <c r="E349" s="75" t="s">
        <v>73</v>
      </c>
      <c r="F349" s="88">
        <f>F350</f>
        <v>50</v>
      </c>
      <c r="G349" s="88">
        <f>G350</f>
        <v>50</v>
      </c>
      <c r="H349" s="88">
        <f>H350</f>
        <v>50</v>
      </c>
    </row>
    <row r="350" spans="1:8" s="56" customFormat="1" ht="12" x14ac:dyDescent="0.2">
      <c r="A350" s="74" t="s">
        <v>433</v>
      </c>
      <c r="B350" s="75" t="s">
        <v>721</v>
      </c>
      <c r="C350" s="75" t="s">
        <v>437</v>
      </c>
      <c r="D350" s="75" t="s">
        <v>431</v>
      </c>
      <c r="E350" s="75" t="s">
        <v>434</v>
      </c>
      <c r="F350" s="88">
        <v>50</v>
      </c>
      <c r="G350" s="88">
        <v>50</v>
      </c>
      <c r="H350" s="88">
        <v>50</v>
      </c>
    </row>
    <row r="351" spans="1:8" s="56" customFormat="1" ht="12" x14ac:dyDescent="0.2">
      <c r="A351" s="74" t="s">
        <v>495</v>
      </c>
      <c r="B351" s="75" t="s">
        <v>721</v>
      </c>
      <c r="C351" s="75" t="s">
        <v>437</v>
      </c>
      <c r="D351" s="75" t="s">
        <v>431</v>
      </c>
      <c r="E351" s="75" t="s">
        <v>77</v>
      </c>
      <c r="F351" s="76">
        <f>F352</f>
        <v>150</v>
      </c>
      <c r="G351" s="76">
        <f>G352</f>
        <v>150</v>
      </c>
      <c r="H351" s="76">
        <f>H352</f>
        <v>150</v>
      </c>
    </row>
    <row r="352" spans="1:8" s="56" customFormat="1" ht="12" x14ac:dyDescent="0.2">
      <c r="A352" s="74" t="s">
        <v>78</v>
      </c>
      <c r="B352" s="75" t="s">
        <v>721</v>
      </c>
      <c r="C352" s="75" t="s">
        <v>437</v>
      </c>
      <c r="D352" s="75" t="s">
        <v>431</v>
      </c>
      <c r="E352" s="75" t="s">
        <v>79</v>
      </c>
      <c r="F352" s="76">
        <v>150</v>
      </c>
      <c r="G352" s="76">
        <v>150</v>
      </c>
      <c r="H352" s="76">
        <v>150</v>
      </c>
    </row>
    <row r="353" spans="1:8" s="56" customFormat="1" ht="12" x14ac:dyDescent="0.2">
      <c r="A353" s="74" t="s">
        <v>88</v>
      </c>
      <c r="B353" s="75" t="s">
        <v>721</v>
      </c>
      <c r="C353" s="75" t="s">
        <v>437</v>
      </c>
      <c r="D353" s="75" t="s">
        <v>431</v>
      </c>
      <c r="E353" s="75" t="s">
        <v>87</v>
      </c>
      <c r="F353" s="76">
        <f>F354</f>
        <v>150</v>
      </c>
      <c r="G353" s="76">
        <f>G354</f>
        <v>150</v>
      </c>
      <c r="H353" s="76">
        <f>H354</f>
        <v>150</v>
      </c>
    </row>
    <row r="354" spans="1:8" s="56" customFormat="1" ht="12" x14ac:dyDescent="0.2">
      <c r="A354" s="74" t="s">
        <v>513</v>
      </c>
      <c r="B354" s="75" t="s">
        <v>721</v>
      </c>
      <c r="C354" s="75" t="s">
        <v>437</v>
      </c>
      <c r="D354" s="75" t="s">
        <v>431</v>
      </c>
      <c r="E354" s="75" t="s">
        <v>509</v>
      </c>
      <c r="F354" s="76">
        <v>150</v>
      </c>
      <c r="G354" s="76">
        <v>150</v>
      </c>
      <c r="H354" s="76">
        <v>150</v>
      </c>
    </row>
    <row r="355" spans="1:8" s="56" customFormat="1" ht="12" x14ac:dyDescent="0.2">
      <c r="A355" s="65" t="s">
        <v>262</v>
      </c>
      <c r="B355" s="66" t="s">
        <v>151</v>
      </c>
      <c r="C355" s="66"/>
      <c r="D355" s="66"/>
      <c r="E355" s="66"/>
      <c r="F355" s="67">
        <f>F356+F361+F367+F372</f>
        <v>33232.899999999994</v>
      </c>
      <c r="G355" s="67">
        <f>G356+G361+G367+G372</f>
        <v>31182.5</v>
      </c>
      <c r="H355" s="67">
        <f>H356+H361+H367+H372</f>
        <v>30188.1</v>
      </c>
    </row>
    <row r="356" spans="1:8" s="56" customFormat="1" ht="24" x14ac:dyDescent="0.2">
      <c r="A356" s="83" t="s">
        <v>157</v>
      </c>
      <c r="B356" s="80" t="s">
        <v>722</v>
      </c>
      <c r="C356" s="80"/>
      <c r="D356" s="80"/>
      <c r="E356" s="80"/>
      <c r="F356" s="81">
        <f t="shared" ref="F356:H359" si="57">F357</f>
        <v>640</v>
      </c>
      <c r="G356" s="81">
        <f t="shared" si="57"/>
        <v>640</v>
      </c>
      <c r="H356" s="81">
        <f t="shared" si="57"/>
        <v>640</v>
      </c>
    </row>
    <row r="357" spans="1:8" s="56" customFormat="1" ht="12" x14ac:dyDescent="0.2">
      <c r="A357" s="79" t="s">
        <v>364</v>
      </c>
      <c r="B357" s="80" t="s">
        <v>722</v>
      </c>
      <c r="C357" s="66" t="s">
        <v>454</v>
      </c>
      <c r="D357" s="66"/>
      <c r="E357" s="80"/>
      <c r="F357" s="81">
        <f t="shared" si="57"/>
        <v>640</v>
      </c>
      <c r="G357" s="81">
        <f t="shared" si="57"/>
        <v>640</v>
      </c>
      <c r="H357" s="81">
        <f t="shared" si="57"/>
        <v>640</v>
      </c>
    </row>
    <row r="358" spans="1:8" s="56" customFormat="1" ht="12" x14ac:dyDescent="0.2">
      <c r="A358" s="79" t="s">
        <v>819</v>
      </c>
      <c r="B358" s="80" t="s">
        <v>722</v>
      </c>
      <c r="C358" s="66" t="s">
        <v>454</v>
      </c>
      <c r="D358" s="66" t="s">
        <v>430</v>
      </c>
      <c r="E358" s="80"/>
      <c r="F358" s="81">
        <f t="shared" si="57"/>
        <v>640</v>
      </c>
      <c r="G358" s="81">
        <f t="shared" si="57"/>
        <v>640</v>
      </c>
      <c r="H358" s="81">
        <f t="shared" si="57"/>
        <v>640</v>
      </c>
    </row>
    <row r="359" spans="1:8" s="56" customFormat="1" ht="12" x14ac:dyDescent="0.2">
      <c r="A359" s="74" t="s">
        <v>88</v>
      </c>
      <c r="B359" s="75" t="s">
        <v>722</v>
      </c>
      <c r="C359" s="75" t="s">
        <v>454</v>
      </c>
      <c r="D359" s="75" t="s">
        <v>430</v>
      </c>
      <c r="E359" s="75" t="s">
        <v>87</v>
      </c>
      <c r="F359" s="76">
        <f t="shared" si="57"/>
        <v>640</v>
      </c>
      <c r="G359" s="76">
        <f t="shared" si="57"/>
        <v>640</v>
      </c>
      <c r="H359" s="76">
        <f t="shared" si="57"/>
        <v>640</v>
      </c>
    </row>
    <row r="360" spans="1:8" s="56" customFormat="1" ht="12" x14ac:dyDescent="0.2">
      <c r="A360" s="74" t="s">
        <v>89</v>
      </c>
      <c r="B360" s="75" t="s">
        <v>722</v>
      </c>
      <c r="C360" s="75" t="s">
        <v>454</v>
      </c>
      <c r="D360" s="75" t="s">
        <v>430</v>
      </c>
      <c r="E360" s="75" t="s">
        <v>90</v>
      </c>
      <c r="F360" s="76">
        <v>640</v>
      </c>
      <c r="G360" s="76">
        <v>640</v>
      </c>
      <c r="H360" s="76">
        <v>640</v>
      </c>
    </row>
    <row r="361" spans="1:8" s="56" customFormat="1" ht="12" x14ac:dyDescent="0.2">
      <c r="A361" s="83" t="s">
        <v>158</v>
      </c>
      <c r="B361" s="66" t="s">
        <v>715</v>
      </c>
      <c r="C361" s="75"/>
      <c r="D361" s="75"/>
      <c r="E361" s="80"/>
      <c r="F361" s="81">
        <f t="shared" ref="F361:H363" si="58">F362</f>
        <v>10953.199999999999</v>
      </c>
      <c r="G361" s="81">
        <f t="shared" si="58"/>
        <v>10953.199999999999</v>
      </c>
      <c r="H361" s="81">
        <f t="shared" si="58"/>
        <v>10953.199999999999</v>
      </c>
    </row>
    <row r="362" spans="1:8" s="56" customFormat="1" ht="12" x14ac:dyDescent="0.2">
      <c r="A362" s="79" t="s">
        <v>342</v>
      </c>
      <c r="B362" s="66" t="s">
        <v>715</v>
      </c>
      <c r="C362" s="66" t="s">
        <v>437</v>
      </c>
      <c r="D362" s="66"/>
      <c r="E362" s="80"/>
      <c r="F362" s="81">
        <f t="shared" si="58"/>
        <v>10953.199999999999</v>
      </c>
      <c r="G362" s="81">
        <f t="shared" si="58"/>
        <v>10953.199999999999</v>
      </c>
      <c r="H362" s="81">
        <f t="shared" si="58"/>
        <v>10953.199999999999</v>
      </c>
    </row>
    <row r="363" spans="1:8" s="56" customFormat="1" ht="12" x14ac:dyDescent="0.2">
      <c r="A363" s="83" t="s">
        <v>344</v>
      </c>
      <c r="B363" s="66" t="s">
        <v>715</v>
      </c>
      <c r="C363" s="66" t="s">
        <v>437</v>
      </c>
      <c r="D363" s="66" t="s">
        <v>438</v>
      </c>
      <c r="E363" s="80"/>
      <c r="F363" s="81">
        <f t="shared" si="58"/>
        <v>10953.199999999999</v>
      </c>
      <c r="G363" s="81">
        <f t="shared" si="58"/>
        <v>10953.199999999999</v>
      </c>
      <c r="H363" s="81">
        <f t="shared" si="58"/>
        <v>10953.199999999999</v>
      </c>
    </row>
    <row r="364" spans="1:8" s="56" customFormat="1" ht="12" x14ac:dyDescent="0.2">
      <c r="A364" s="74" t="s">
        <v>94</v>
      </c>
      <c r="B364" s="75" t="s">
        <v>715</v>
      </c>
      <c r="C364" s="75" t="s">
        <v>437</v>
      </c>
      <c r="D364" s="75" t="s">
        <v>438</v>
      </c>
      <c r="E364" s="75" t="s">
        <v>366</v>
      </c>
      <c r="F364" s="76">
        <f>F365+F366</f>
        <v>10953.199999999999</v>
      </c>
      <c r="G364" s="76">
        <f>G365+G366</f>
        <v>10953.199999999999</v>
      </c>
      <c r="H364" s="76">
        <f>H365+H366</f>
        <v>10953.199999999999</v>
      </c>
    </row>
    <row r="365" spans="1:8" s="56" customFormat="1" ht="12" x14ac:dyDescent="0.2">
      <c r="A365" s="74" t="s">
        <v>95</v>
      </c>
      <c r="B365" s="75" t="s">
        <v>715</v>
      </c>
      <c r="C365" s="75" t="s">
        <v>437</v>
      </c>
      <c r="D365" s="75" t="s">
        <v>438</v>
      </c>
      <c r="E365" s="75" t="s">
        <v>376</v>
      </c>
      <c r="F365" s="76">
        <v>10857.9</v>
      </c>
      <c r="G365" s="76">
        <v>10857.9</v>
      </c>
      <c r="H365" s="76">
        <v>10857.9</v>
      </c>
    </row>
    <row r="366" spans="1:8" s="56" customFormat="1" ht="12" x14ac:dyDescent="0.2">
      <c r="A366" s="74" t="s">
        <v>455</v>
      </c>
      <c r="B366" s="75" t="s">
        <v>715</v>
      </c>
      <c r="C366" s="75" t="s">
        <v>437</v>
      </c>
      <c r="D366" s="75" t="s">
        <v>438</v>
      </c>
      <c r="E366" s="75" t="s">
        <v>456</v>
      </c>
      <c r="F366" s="76">
        <v>95.3</v>
      </c>
      <c r="G366" s="76">
        <v>95.3</v>
      </c>
      <c r="H366" s="76">
        <v>95.3</v>
      </c>
    </row>
    <row r="367" spans="1:8" s="56" customFormat="1" ht="36" x14ac:dyDescent="0.2">
      <c r="A367" s="79" t="s">
        <v>127</v>
      </c>
      <c r="B367" s="80" t="s">
        <v>264</v>
      </c>
      <c r="C367" s="80"/>
      <c r="D367" s="80"/>
      <c r="E367" s="80"/>
      <c r="F367" s="89">
        <f t="shared" ref="F367:H370" si="59">F368</f>
        <v>5139.7</v>
      </c>
      <c r="G367" s="89">
        <f t="shared" si="59"/>
        <v>4109.3</v>
      </c>
      <c r="H367" s="89">
        <f t="shared" si="59"/>
        <v>3791.9</v>
      </c>
    </row>
    <row r="368" spans="1:8" s="56" customFormat="1" ht="13.5" x14ac:dyDescent="0.2">
      <c r="A368" s="79" t="s">
        <v>364</v>
      </c>
      <c r="B368" s="66" t="s">
        <v>264</v>
      </c>
      <c r="C368" s="66" t="s">
        <v>454</v>
      </c>
      <c r="D368" s="69"/>
      <c r="E368" s="80"/>
      <c r="F368" s="89">
        <f t="shared" si="59"/>
        <v>5139.7</v>
      </c>
      <c r="G368" s="89">
        <f t="shared" si="59"/>
        <v>4109.3</v>
      </c>
      <c r="H368" s="89">
        <f t="shared" si="59"/>
        <v>3791.9</v>
      </c>
    </row>
    <row r="369" spans="1:8" s="56" customFormat="1" ht="12" x14ac:dyDescent="0.2">
      <c r="A369" s="79" t="s">
        <v>819</v>
      </c>
      <c r="B369" s="66" t="s">
        <v>264</v>
      </c>
      <c r="C369" s="66" t="s">
        <v>454</v>
      </c>
      <c r="D369" s="66" t="s">
        <v>430</v>
      </c>
      <c r="E369" s="80"/>
      <c r="F369" s="89">
        <f t="shared" si="59"/>
        <v>5139.7</v>
      </c>
      <c r="G369" s="89">
        <f t="shared" si="59"/>
        <v>4109.3</v>
      </c>
      <c r="H369" s="89">
        <f t="shared" si="59"/>
        <v>3791.9</v>
      </c>
    </row>
    <row r="370" spans="1:8" s="56" customFormat="1" ht="12" x14ac:dyDescent="0.2">
      <c r="A370" s="74" t="s">
        <v>94</v>
      </c>
      <c r="B370" s="75" t="s">
        <v>264</v>
      </c>
      <c r="C370" s="75" t="s">
        <v>454</v>
      </c>
      <c r="D370" s="75" t="s">
        <v>430</v>
      </c>
      <c r="E370" s="75" t="s">
        <v>366</v>
      </c>
      <c r="F370" s="88">
        <f t="shared" si="59"/>
        <v>5139.7</v>
      </c>
      <c r="G370" s="88">
        <f t="shared" si="59"/>
        <v>4109.3</v>
      </c>
      <c r="H370" s="88">
        <f t="shared" si="59"/>
        <v>3791.9</v>
      </c>
    </row>
    <row r="371" spans="1:8" s="56" customFormat="1" ht="12" x14ac:dyDescent="0.2">
      <c r="A371" s="74" t="s">
        <v>95</v>
      </c>
      <c r="B371" s="75" t="s">
        <v>264</v>
      </c>
      <c r="C371" s="75" t="s">
        <v>454</v>
      </c>
      <c r="D371" s="75" t="s">
        <v>430</v>
      </c>
      <c r="E371" s="75" t="s">
        <v>376</v>
      </c>
      <c r="F371" s="88">
        <v>5139.7</v>
      </c>
      <c r="G371" s="88">
        <v>4109.3</v>
      </c>
      <c r="H371" s="88">
        <v>3791.9</v>
      </c>
    </row>
    <row r="372" spans="1:8" s="56" customFormat="1" ht="48" x14ac:dyDescent="0.2">
      <c r="A372" s="126" t="s">
        <v>452</v>
      </c>
      <c r="B372" s="92" t="s">
        <v>263</v>
      </c>
      <c r="C372" s="92"/>
      <c r="D372" s="92"/>
      <c r="E372" s="92"/>
      <c r="F372" s="142">
        <f t="shared" ref="F372:H375" si="60">F373</f>
        <v>16500</v>
      </c>
      <c r="G372" s="142">
        <f t="shared" si="60"/>
        <v>15480</v>
      </c>
      <c r="H372" s="142">
        <f t="shared" si="60"/>
        <v>14803</v>
      </c>
    </row>
    <row r="373" spans="1:8" s="56" customFormat="1" ht="13.5" x14ac:dyDescent="0.2">
      <c r="A373" s="65" t="s">
        <v>364</v>
      </c>
      <c r="B373" s="66" t="s">
        <v>263</v>
      </c>
      <c r="C373" s="66" t="s">
        <v>454</v>
      </c>
      <c r="D373" s="69"/>
      <c r="E373" s="92"/>
      <c r="F373" s="142">
        <f t="shared" si="60"/>
        <v>16500</v>
      </c>
      <c r="G373" s="142">
        <f t="shared" si="60"/>
        <v>15480</v>
      </c>
      <c r="H373" s="142">
        <f t="shared" si="60"/>
        <v>14803</v>
      </c>
    </row>
    <row r="374" spans="1:8" s="56" customFormat="1" ht="12" x14ac:dyDescent="0.2">
      <c r="A374" s="106" t="s">
        <v>818</v>
      </c>
      <c r="B374" s="66" t="s">
        <v>263</v>
      </c>
      <c r="C374" s="66" t="s">
        <v>454</v>
      </c>
      <c r="D374" s="66" t="s">
        <v>71</v>
      </c>
      <c r="E374" s="92"/>
      <c r="F374" s="142">
        <f t="shared" si="60"/>
        <v>16500</v>
      </c>
      <c r="G374" s="142">
        <f t="shared" si="60"/>
        <v>15480</v>
      </c>
      <c r="H374" s="142">
        <f t="shared" si="60"/>
        <v>14803</v>
      </c>
    </row>
    <row r="375" spans="1:8" s="56" customFormat="1" ht="12" x14ac:dyDescent="0.2">
      <c r="A375" s="74" t="s">
        <v>88</v>
      </c>
      <c r="B375" s="75" t="s">
        <v>263</v>
      </c>
      <c r="C375" s="75" t="s">
        <v>454</v>
      </c>
      <c r="D375" s="75" t="s">
        <v>71</v>
      </c>
      <c r="E375" s="75" t="s">
        <v>87</v>
      </c>
      <c r="F375" s="88">
        <f t="shared" si="60"/>
        <v>16500</v>
      </c>
      <c r="G375" s="88">
        <f t="shared" si="60"/>
        <v>15480</v>
      </c>
      <c r="H375" s="88">
        <f t="shared" si="60"/>
        <v>14803</v>
      </c>
    </row>
    <row r="376" spans="1:8" s="56" customFormat="1" ht="12" x14ac:dyDescent="0.2">
      <c r="A376" s="74" t="s">
        <v>139</v>
      </c>
      <c r="B376" s="75" t="s">
        <v>263</v>
      </c>
      <c r="C376" s="75" t="s">
        <v>454</v>
      </c>
      <c r="D376" s="75" t="s">
        <v>71</v>
      </c>
      <c r="E376" s="75" t="s">
        <v>457</v>
      </c>
      <c r="F376" s="88">
        <v>16500</v>
      </c>
      <c r="G376" s="88">
        <v>15480</v>
      </c>
      <c r="H376" s="88">
        <v>14803</v>
      </c>
    </row>
    <row r="377" spans="1:8" s="56" customFormat="1" ht="24" x14ac:dyDescent="0.2">
      <c r="A377" s="94" t="s">
        <v>512</v>
      </c>
      <c r="B377" s="66" t="s">
        <v>152</v>
      </c>
      <c r="C377" s="66"/>
      <c r="D377" s="66"/>
      <c r="E377" s="66"/>
      <c r="F377" s="67">
        <f t="shared" ref="F377:H378" si="61">F378</f>
        <v>10902</v>
      </c>
      <c r="G377" s="67">
        <f t="shared" si="61"/>
        <v>10902</v>
      </c>
      <c r="H377" s="67">
        <f t="shared" si="61"/>
        <v>10902</v>
      </c>
    </row>
    <row r="378" spans="1:8" s="56" customFormat="1" x14ac:dyDescent="0.2">
      <c r="A378" s="125" t="s">
        <v>156</v>
      </c>
      <c r="B378" s="66" t="s">
        <v>152</v>
      </c>
      <c r="C378" s="66"/>
      <c r="D378" s="66"/>
      <c r="E378" s="66"/>
      <c r="F378" s="67">
        <f t="shared" si="61"/>
        <v>10902</v>
      </c>
      <c r="G378" s="67">
        <f t="shared" si="61"/>
        <v>10902</v>
      </c>
      <c r="H378" s="67">
        <f t="shared" si="61"/>
        <v>10902</v>
      </c>
    </row>
    <row r="379" spans="1:8" s="56" customFormat="1" ht="24" x14ac:dyDescent="0.2">
      <c r="A379" s="79" t="s">
        <v>368</v>
      </c>
      <c r="B379" s="80" t="s">
        <v>152</v>
      </c>
      <c r="C379" s="80"/>
      <c r="D379" s="80"/>
      <c r="E379" s="80"/>
      <c r="F379" s="81">
        <f>F380+F385</f>
        <v>10902</v>
      </c>
      <c r="G379" s="81">
        <f>G380+G385</f>
        <v>10902</v>
      </c>
      <c r="H379" s="81">
        <f>H380+H385</f>
        <v>10902</v>
      </c>
    </row>
    <row r="380" spans="1:8" s="56" customFormat="1" ht="12" x14ac:dyDescent="0.2">
      <c r="A380" s="82" t="s">
        <v>351</v>
      </c>
      <c r="B380" s="66" t="s">
        <v>265</v>
      </c>
      <c r="C380" s="66"/>
      <c r="D380" s="66"/>
      <c r="E380" s="66"/>
      <c r="F380" s="67">
        <f t="shared" ref="F380:H383" si="62">F381</f>
        <v>10400</v>
      </c>
      <c r="G380" s="67">
        <f t="shared" si="62"/>
        <v>10400</v>
      </c>
      <c r="H380" s="67">
        <f t="shared" si="62"/>
        <v>10400</v>
      </c>
    </row>
    <row r="381" spans="1:8" s="56" customFormat="1" ht="12" x14ac:dyDescent="0.2">
      <c r="A381" s="79" t="s">
        <v>342</v>
      </c>
      <c r="B381" s="66" t="s">
        <v>265</v>
      </c>
      <c r="C381" s="66" t="s">
        <v>437</v>
      </c>
      <c r="D381" s="66"/>
      <c r="E381" s="66"/>
      <c r="F381" s="67">
        <f t="shared" si="62"/>
        <v>10400</v>
      </c>
      <c r="G381" s="67">
        <f t="shared" si="62"/>
        <v>10400</v>
      </c>
      <c r="H381" s="67">
        <f t="shared" si="62"/>
        <v>10400</v>
      </c>
    </row>
    <row r="382" spans="1:8" s="56" customFormat="1" ht="12" x14ac:dyDescent="0.2">
      <c r="A382" s="79" t="s">
        <v>817</v>
      </c>
      <c r="B382" s="66" t="s">
        <v>265</v>
      </c>
      <c r="C382" s="66" t="s">
        <v>437</v>
      </c>
      <c r="D382" s="66" t="s">
        <v>431</v>
      </c>
      <c r="E382" s="66"/>
      <c r="F382" s="67">
        <f t="shared" si="62"/>
        <v>10400</v>
      </c>
      <c r="G382" s="67">
        <f t="shared" si="62"/>
        <v>10400</v>
      </c>
      <c r="H382" s="67">
        <f t="shared" si="62"/>
        <v>10400</v>
      </c>
    </row>
    <row r="383" spans="1:8" s="56" customFormat="1" ht="36" x14ac:dyDescent="0.2">
      <c r="A383" s="74" t="s">
        <v>72</v>
      </c>
      <c r="B383" s="75" t="s">
        <v>265</v>
      </c>
      <c r="C383" s="75" t="s">
        <v>437</v>
      </c>
      <c r="D383" s="75" t="s">
        <v>431</v>
      </c>
      <c r="E383" s="75" t="s">
        <v>73</v>
      </c>
      <c r="F383" s="76">
        <f t="shared" si="62"/>
        <v>10400</v>
      </c>
      <c r="G383" s="76">
        <f t="shared" si="62"/>
        <v>10400</v>
      </c>
      <c r="H383" s="76">
        <f t="shared" si="62"/>
        <v>10400</v>
      </c>
    </row>
    <row r="384" spans="1:8" s="56" customFormat="1" ht="12" x14ac:dyDescent="0.2">
      <c r="A384" s="74" t="s">
        <v>74</v>
      </c>
      <c r="B384" s="75" t="s">
        <v>265</v>
      </c>
      <c r="C384" s="75" t="s">
        <v>437</v>
      </c>
      <c r="D384" s="75" t="s">
        <v>431</v>
      </c>
      <c r="E384" s="75" t="s">
        <v>75</v>
      </c>
      <c r="F384" s="76">
        <v>10400</v>
      </c>
      <c r="G384" s="76">
        <v>10400</v>
      </c>
      <c r="H384" s="76">
        <v>10400</v>
      </c>
    </row>
    <row r="385" spans="1:8" s="56" customFormat="1" ht="12" x14ac:dyDescent="0.2">
      <c r="A385" s="65" t="s">
        <v>76</v>
      </c>
      <c r="B385" s="66" t="s">
        <v>266</v>
      </c>
      <c r="C385" s="66"/>
      <c r="D385" s="66"/>
      <c r="E385" s="66"/>
      <c r="F385" s="67">
        <f t="shared" ref="F385:H386" si="63">F386</f>
        <v>502</v>
      </c>
      <c r="G385" s="67">
        <f t="shared" si="63"/>
        <v>502</v>
      </c>
      <c r="H385" s="67">
        <f t="shared" si="63"/>
        <v>502</v>
      </c>
    </row>
    <row r="386" spans="1:8" s="56" customFormat="1" ht="12" x14ac:dyDescent="0.2">
      <c r="A386" s="79" t="s">
        <v>342</v>
      </c>
      <c r="B386" s="66" t="s">
        <v>266</v>
      </c>
      <c r="C386" s="66" t="s">
        <v>437</v>
      </c>
      <c r="D386" s="66"/>
      <c r="E386" s="66"/>
      <c r="F386" s="67">
        <f t="shared" si="63"/>
        <v>502</v>
      </c>
      <c r="G386" s="67">
        <f t="shared" si="63"/>
        <v>502</v>
      </c>
      <c r="H386" s="67">
        <f t="shared" si="63"/>
        <v>502</v>
      </c>
    </row>
    <row r="387" spans="1:8" s="56" customFormat="1" ht="12" x14ac:dyDescent="0.2">
      <c r="A387" s="79" t="s">
        <v>817</v>
      </c>
      <c r="B387" s="66" t="s">
        <v>266</v>
      </c>
      <c r="C387" s="66" t="s">
        <v>437</v>
      </c>
      <c r="D387" s="66" t="s">
        <v>431</v>
      </c>
      <c r="E387" s="66"/>
      <c r="F387" s="67">
        <f>F388+F390</f>
        <v>502</v>
      </c>
      <c r="G387" s="67">
        <f>G388+G390</f>
        <v>502</v>
      </c>
      <c r="H387" s="67">
        <f>H388+H390</f>
        <v>502</v>
      </c>
    </row>
    <row r="388" spans="1:8" s="56" customFormat="1" ht="12" x14ac:dyDescent="0.2">
      <c r="A388" s="74" t="s">
        <v>495</v>
      </c>
      <c r="B388" s="75" t="s">
        <v>266</v>
      </c>
      <c r="C388" s="75" t="s">
        <v>437</v>
      </c>
      <c r="D388" s="75" t="s">
        <v>431</v>
      </c>
      <c r="E388" s="75" t="s">
        <v>77</v>
      </c>
      <c r="F388" s="76">
        <f>F389</f>
        <v>487</v>
      </c>
      <c r="G388" s="76">
        <f>G389</f>
        <v>487</v>
      </c>
      <c r="H388" s="76">
        <f>H389</f>
        <v>487</v>
      </c>
    </row>
    <row r="389" spans="1:8" s="56" customFormat="1" ht="12" x14ac:dyDescent="0.2">
      <c r="A389" s="74" t="s">
        <v>78</v>
      </c>
      <c r="B389" s="75" t="s">
        <v>266</v>
      </c>
      <c r="C389" s="75" t="s">
        <v>437</v>
      </c>
      <c r="D389" s="75" t="s">
        <v>431</v>
      </c>
      <c r="E389" s="75" t="s">
        <v>79</v>
      </c>
      <c r="F389" s="76">
        <v>487</v>
      </c>
      <c r="G389" s="76">
        <v>487</v>
      </c>
      <c r="H389" s="76">
        <v>487</v>
      </c>
    </row>
    <row r="390" spans="1:8" s="56" customFormat="1" ht="12" x14ac:dyDescent="0.2">
      <c r="A390" s="74" t="s">
        <v>80</v>
      </c>
      <c r="B390" s="75" t="s">
        <v>266</v>
      </c>
      <c r="C390" s="75" t="s">
        <v>437</v>
      </c>
      <c r="D390" s="75" t="s">
        <v>431</v>
      </c>
      <c r="E390" s="75" t="s">
        <v>81</v>
      </c>
      <c r="F390" s="76">
        <f>F391</f>
        <v>15</v>
      </c>
      <c r="G390" s="76">
        <f>G391</f>
        <v>15</v>
      </c>
      <c r="H390" s="76">
        <f>H391</f>
        <v>15</v>
      </c>
    </row>
    <row r="391" spans="1:8" s="56" customFormat="1" ht="12" x14ac:dyDescent="0.2">
      <c r="A391" s="74" t="s">
        <v>453</v>
      </c>
      <c r="B391" s="75" t="s">
        <v>266</v>
      </c>
      <c r="C391" s="75" t="s">
        <v>437</v>
      </c>
      <c r="D391" s="75" t="s">
        <v>431</v>
      </c>
      <c r="E391" s="75" t="s">
        <v>82</v>
      </c>
      <c r="F391" s="76">
        <v>15</v>
      </c>
      <c r="G391" s="76">
        <v>15</v>
      </c>
      <c r="H391" s="76">
        <v>15</v>
      </c>
    </row>
    <row r="392" spans="1:8" s="56" customFormat="1" ht="13.5" x14ac:dyDescent="0.2">
      <c r="A392" s="230" t="s">
        <v>620</v>
      </c>
      <c r="B392" s="229" t="s">
        <v>230</v>
      </c>
      <c r="C392" s="229"/>
      <c r="D392" s="229"/>
      <c r="E392" s="229"/>
      <c r="F392" s="228">
        <f>F393+F434+F450+F474</f>
        <v>208325.5</v>
      </c>
      <c r="G392" s="228">
        <f>G393+G434+G450+G474</f>
        <v>191070.4</v>
      </c>
      <c r="H392" s="228">
        <f>H393+H434+H450+H474</f>
        <v>185070.4</v>
      </c>
    </row>
    <row r="393" spans="1:8" s="56" customFormat="1" ht="13.5" x14ac:dyDescent="0.2">
      <c r="A393" s="78" t="s">
        <v>68</v>
      </c>
      <c r="B393" s="69" t="s">
        <v>245</v>
      </c>
      <c r="C393" s="69"/>
      <c r="D393" s="69"/>
      <c r="E393" s="69"/>
      <c r="F393" s="70">
        <f>F394+F399+F404+F409+F419+F424+F414+F429</f>
        <v>20600</v>
      </c>
      <c r="G393" s="70">
        <f>G394+G399+G404+G409+G419+G424+G414+G429</f>
        <v>17100</v>
      </c>
      <c r="H393" s="70">
        <f>H394+H399+H404+H409+H419+H424+H414+H429</f>
        <v>12100</v>
      </c>
    </row>
    <row r="394" spans="1:8" s="56" customFormat="1" ht="12" x14ac:dyDescent="0.2">
      <c r="A394" s="94" t="s">
        <v>237</v>
      </c>
      <c r="B394" s="66" t="s">
        <v>623</v>
      </c>
      <c r="C394" s="66"/>
      <c r="D394" s="66"/>
      <c r="E394" s="80"/>
      <c r="F394" s="67">
        <f t="shared" ref="F394:H397" si="64">F395</f>
        <v>19000</v>
      </c>
      <c r="G394" s="67">
        <f t="shared" si="64"/>
        <v>10000</v>
      </c>
      <c r="H394" s="67">
        <f t="shared" si="64"/>
        <v>10500</v>
      </c>
    </row>
    <row r="395" spans="1:8" s="56" customFormat="1" ht="12" x14ac:dyDescent="0.2">
      <c r="A395" s="94" t="s">
        <v>622</v>
      </c>
      <c r="B395" s="66" t="s">
        <v>623</v>
      </c>
      <c r="C395" s="66" t="s">
        <v>435</v>
      </c>
      <c r="D395" s="66"/>
      <c r="E395" s="80"/>
      <c r="F395" s="67">
        <f t="shared" si="64"/>
        <v>19000</v>
      </c>
      <c r="G395" s="67">
        <f t="shared" si="64"/>
        <v>10000</v>
      </c>
      <c r="H395" s="67">
        <f t="shared" si="64"/>
        <v>10500</v>
      </c>
    </row>
    <row r="396" spans="1:8" s="56" customFormat="1" ht="12" x14ac:dyDescent="0.2">
      <c r="A396" s="94" t="s">
        <v>415</v>
      </c>
      <c r="B396" s="66" t="s">
        <v>623</v>
      </c>
      <c r="C396" s="66" t="s">
        <v>435</v>
      </c>
      <c r="D396" s="66" t="s">
        <v>71</v>
      </c>
      <c r="E396" s="80"/>
      <c r="F396" s="67">
        <f t="shared" si="64"/>
        <v>19000</v>
      </c>
      <c r="G396" s="67">
        <f t="shared" si="64"/>
        <v>10000</v>
      </c>
      <c r="H396" s="67">
        <f t="shared" si="64"/>
        <v>10500</v>
      </c>
    </row>
    <row r="397" spans="1:8" s="56" customFormat="1" ht="12" x14ac:dyDescent="0.2">
      <c r="A397" s="74" t="s">
        <v>495</v>
      </c>
      <c r="B397" s="75" t="s">
        <v>623</v>
      </c>
      <c r="C397" s="75" t="s">
        <v>435</v>
      </c>
      <c r="D397" s="75" t="s">
        <v>71</v>
      </c>
      <c r="E397" s="75" t="s">
        <v>77</v>
      </c>
      <c r="F397" s="76">
        <f t="shared" si="64"/>
        <v>19000</v>
      </c>
      <c r="G397" s="76">
        <f t="shared" si="64"/>
        <v>10000</v>
      </c>
      <c r="H397" s="76">
        <f t="shared" si="64"/>
        <v>10500</v>
      </c>
    </row>
    <row r="398" spans="1:8" s="56" customFormat="1" ht="12" x14ac:dyDescent="0.2">
      <c r="A398" s="74" t="s">
        <v>78</v>
      </c>
      <c r="B398" s="75" t="s">
        <v>623</v>
      </c>
      <c r="C398" s="75" t="s">
        <v>435</v>
      </c>
      <c r="D398" s="75" t="s">
        <v>71</v>
      </c>
      <c r="E398" s="75" t="s">
        <v>79</v>
      </c>
      <c r="F398" s="76">
        <v>19000</v>
      </c>
      <c r="G398" s="76">
        <v>10000</v>
      </c>
      <c r="H398" s="76">
        <v>10500</v>
      </c>
    </row>
    <row r="399" spans="1:8" s="56" customFormat="1" ht="12" x14ac:dyDescent="0.2">
      <c r="A399" s="94" t="s">
        <v>320</v>
      </c>
      <c r="B399" s="66" t="s">
        <v>624</v>
      </c>
      <c r="C399" s="66"/>
      <c r="D399" s="66"/>
      <c r="E399" s="80"/>
      <c r="F399" s="67">
        <f t="shared" ref="F399:H402" si="65">F400</f>
        <v>350</v>
      </c>
      <c r="G399" s="67">
        <f t="shared" si="65"/>
        <v>350</v>
      </c>
      <c r="H399" s="67">
        <f t="shared" si="65"/>
        <v>350</v>
      </c>
    </row>
    <row r="400" spans="1:8" s="56" customFormat="1" ht="12" x14ac:dyDescent="0.2">
      <c r="A400" s="94" t="s">
        <v>622</v>
      </c>
      <c r="B400" s="66" t="s">
        <v>624</v>
      </c>
      <c r="C400" s="66" t="s">
        <v>435</v>
      </c>
      <c r="D400" s="66"/>
      <c r="E400" s="80"/>
      <c r="F400" s="67">
        <f t="shared" si="65"/>
        <v>350</v>
      </c>
      <c r="G400" s="67">
        <f t="shared" si="65"/>
        <v>350</v>
      </c>
      <c r="H400" s="67">
        <f t="shared" si="65"/>
        <v>350</v>
      </c>
    </row>
    <row r="401" spans="1:8" s="56" customFormat="1" ht="12" x14ac:dyDescent="0.2">
      <c r="A401" s="94" t="s">
        <v>415</v>
      </c>
      <c r="B401" s="66" t="s">
        <v>624</v>
      </c>
      <c r="C401" s="66" t="s">
        <v>435</v>
      </c>
      <c r="D401" s="66" t="s">
        <v>71</v>
      </c>
      <c r="E401" s="80"/>
      <c r="F401" s="67">
        <f t="shared" si="65"/>
        <v>350</v>
      </c>
      <c r="G401" s="67">
        <f t="shared" si="65"/>
        <v>350</v>
      </c>
      <c r="H401" s="67">
        <f t="shared" si="65"/>
        <v>350</v>
      </c>
    </row>
    <row r="402" spans="1:8" s="56" customFormat="1" ht="12" x14ac:dyDescent="0.2">
      <c r="A402" s="74" t="s">
        <v>495</v>
      </c>
      <c r="B402" s="75" t="s">
        <v>624</v>
      </c>
      <c r="C402" s="75" t="s">
        <v>435</v>
      </c>
      <c r="D402" s="75" t="s">
        <v>71</v>
      </c>
      <c r="E402" s="75" t="s">
        <v>77</v>
      </c>
      <c r="F402" s="76">
        <f t="shared" si="65"/>
        <v>350</v>
      </c>
      <c r="G402" s="76">
        <f t="shared" si="65"/>
        <v>350</v>
      </c>
      <c r="H402" s="76">
        <f t="shared" si="65"/>
        <v>350</v>
      </c>
    </row>
    <row r="403" spans="1:8" s="56" customFormat="1" ht="12" x14ac:dyDescent="0.2">
      <c r="A403" s="74" t="s">
        <v>78</v>
      </c>
      <c r="B403" s="75" t="s">
        <v>624</v>
      </c>
      <c r="C403" s="75" t="s">
        <v>435</v>
      </c>
      <c r="D403" s="75" t="s">
        <v>71</v>
      </c>
      <c r="E403" s="75" t="s">
        <v>79</v>
      </c>
      <c r="F403" s="76">
        <v>350</v>
      </c>
      <c r="G403" s="76">
        <v>350</v>
      </c>
      <c r="H403" s="76">
        <v>350</v>
      </c>
    </row>
    <row r="404" spans="1:8" s="56" customFormat="1" ht="26.25" customHeight="1" x14ac:dyDescent="0.2">
      <c r="A404" s="65" t="s">
        <v>321</v>
      </c>
      <c r="B404" s="66" t="s">
        <v>625</v>
      </c>
      <c r="C404" s="66"/>
      <c r="D404" s="66"/>
      <c r="E404" s="66"/>
      <c r="F404" s="87">
        <f t="shared" ref="F404:H407" si="66">F405</f>
        <v>200</v>
      </c>
      <c r="G404" s="87">
        <f t="shared" si="66"/>
        <v>200</v>
      </c>
      <c r="H404" s="87">
        <f t="shared" si="66"/>
        <v>200</v>
      </c>
    </row>
    <row r="405" spans="1:8" s="56" customFormat="1" ht="12" x14ac:dyDescent="0.2">
      <c r="A405" s="94" t="s">
        <v>622</v>
      </c>
      <c r="B405" s="66" t="s">
        <v>625</v>
      </c>
      <c r="C405" s="66" t="s">
        <v>435</v>
      </c>
      <c r="D405" s="66"/>
      <c r="E405" s="66"/>
      <c r="F405" s="87">
        <f t="shared" si="66"/>
        <v>200</v>
      </c>
      <c r="G405" s="87">
        <f t="shared" si="66"/>
        <v>200</v>
      </c>
      <c r="H405" s="87">
        <f t="shared" si="66"/>
        <v>200</v>
      </c>
    </row>
    <row r="406" spans="1:8" s="56" customFormat="1" ht="12" x14ac:dyDescent="0.2">
      <c r="A406" s="94" t="s">
        <v>415</v>
      </c>
      <c r="B406" s="66" t="s">
        <v>625</v>
      </c>
      <c r="C406" s="66" t="s">
        <v>435</v>
      </c>
      <c r="D406" s="66" t="s">
        <v>71</v>
      </c>
      <c r="E406" s="66"/>
      <c r="F406" s="87">
        <f t="shared" si="66"/>
        <v>200</v>
      </c>
      <c r="G406" s="87">
        <f t="shared" si="66"/>
        <v>200</v>
      </c>
      <c r="H406" s="87">
        <f t="shared" si="66"/>
        <v>200</v>
      </c>
    </row>
    <row r="407" spans="1:8" s="56" customFormat="1" ht="12" x14ac:dyDescent="0.2">
      <c r="A407" s="74" t="s">
        <v>495</v>
      </c>
      <c r="B407" s="75" t="s">
        <v>625</v>
      </c>
      <c r="C407" s="75" t="s">
        <v>435</v>
      </c>
      <c r="D407" s="75" t="s">
        <v>71</v>
      </c>
      <c r="E407" s="75" t="s">
        <v>77</v>
      </c>
      <c r="F407" s="88">
        <f t="shared" si="66"/>
        <v>200</v>
      </c>
      <c r="G407" s="88">
        <f t="shared" si="66"/>
        <v>200</v>
      </c>
      <c r="H407" s="88">
        <f t="shared" si="66"/>
        <v>200</v>
      </c>
    </row>
    <row r="408" spans="1:8" s="56" customFormat="1" ht="12" x14ac:dyDescent="0.2">
      <c r="A408" s="74" t="s">
        <v>78</v>
      </c>
      <c r="B408" s="75" t="s">
        <v>625</v>
      </c>
      <c r="C408" s="75" t="s">
        <v>435</v>
      </c>
      <c r="D408" s="75" t="s">
        <v>71</v>
      </c>
      <c r="E408" s="75" t="s">
        <v>79</v>
      </c>
      <c r="F408" s="88">
        <v>200</v>
      </c>
      <c r="G408" s="88">
        <v>200</v>
      </c>
      <c r="H408" s="88">
        <v>200</v>
      </c>
    </row>
    <row r="409" spans="1:8" s="56" customFormat="1" ht="24" x14ac:dyDescent="0.2">
      <c r="A409" s="65" t="s">
        <v>626</v>
      </c>
      <c r="B409" s="66" t="s">
        <v>627</v>
      </c>
      <c r="C409" s="66"/>
      <c r="D409" s="66"/>
      <c r="E409" s="66"/>
      <c r="F409" s="67">
        <f t="shared" ref="F409:H412" si="67">F410</f>
        <v>300</v>
      </c>
      <c r="G409" s="67">
        <f t="shared" si="67"/>
        <v>300</v>
      </c>
      <c r="H409" s="67">
        <f t="shared" si="67"/>
        <v>300</v>
      </c>
    </row>
    <row r="410" spans="1:8" s="56" customFormat="1" ht="12" x14ac:dyDescent="0.2">
      <c r="A410" s="94" t="s">
        <v>622</v>
      </c>
      <c r="B410" s="66" t="s">
        <v>627</v>
      </c>
      <c r="C410" s="66" t="s">
        <v>435</v>
      </c>
      <c r="D410" s="66"/>
      <c r="E410" s="66"/>
      <c r="F410" s="67">
        <f t="shared" si="67"/>
        <v>300</v>
      </c>
      <c r="G410" s="67">
        <f t="shared" si="67"/>
        <v>300</v>
      </c>
      <c r="H410" s="67">
        <f t="shared" si="67"/>
        <v>300</v>
      </c>
    </row>
    <row r="411" spans="1:8" s="56" customFormat="1" ht="12" x14ac:dyDescent="0.2">
      <c r="A411" s="94" t="s">
        <v>415</v>
      </c>
      <c r="B411" s="66" t="s">
        <v>627</v>
      </c>
      <c r="C411" s="66" t="s">
        <v>435</v>
      </c>
      <c r="D411" s="66" t="s">
        <v>71</v>
      </c>
      <c r="E411" s="66"/>
      <c r="F411" s="67">
        <f t="shared" si="67"/>
        <v>300</v>
      </c>
      <c r="G411" s="67">
        <f t="shared" si="67"/>
        <v>300</v>
      </c>
      <c r="H411" s="67">
        <f t="shared" si="67"/>
        <v>300</v>
      </c>
    </row>
    <row r="412" spans="1:8" s="56" customFormat="1" ht="12" x14ac:dyDescent="0.2">
      <c r="A412" s="74" t="s">
        <v>495</v>
      </c>
      <c r="B412" s="75" t="s">
        <v>627</v>
      </c>
      <c r="C412" s="75" t="s">
        <v>435</v>
      </c>
      <c r="D412" s="75" t="s">
        <v>71</v>
      </c>
      <c r="E412" s="75" t="s">
        <v>77</v>
      </c>
      <c r="F412" s="76">
        <f t="shared" si="67"/>
        <v>300</v>
      </c>
      <c r="G412" s="76">
        <f t="shared" si="67"/>
        <v>300</v>
      </c>
      <c r="H412" s="76">
        <f t="shared" si="67"/>
        <v>300</v>
      </c>
    </row>
    <row r="413" spans="1:8" s="56" customFormat="1" ht="12" x14ac:dyDescent="0.2">
      <c r="A413" s="74" t="s">
        <v>78</v>
      </c>
      <c r="B413" s="75" t="s">
        <v>627</v>
      </c>
      <c r="C413" s="75" t="s">
        <v>435</v>
      </c>
      <c r="D413" s="75" t="s">
        <v>71</v>
      </c>
      <c r="E413" s="75" t="s">
        <v>79</v>
      </c>
      <c r="F413" s="76">
        <v>300</v>
      </c>
      <c r="G413" s="76">
        <v>300</v>
      </c>
      <c r="H413" s="76">
        <v>300</v>
      </c>
    </row>
    <row r="414" spans="1:8" s="56" customFormat="1" ht="24" x14ac:dyDescent="0.2">
      <c r="A414" s="65" t="s">
        <v>538</v>
      </c>
      <c r="B414" s="66" t="s">
        <v>628</v>
      </c>
      <c r="C414" s="66"/>
      <c r="D414" s="66"/>
      <c r="E414" s="66"/>
      <c r="F414" s="235">
        <v>0</v>
      </c>
      <c r="G414" s="67">
        <f>G415</f>
        <v>500</v>
      </c>
      <c r="H414" s="235">
        <v>0</v>
      </c>
    </row>
    <row r="415" spans="1:8" s="56" customFormat="1" ht="12" x14ac:dyDescent="0.2">
      <c r="A415" s="94" t="s">
        <v>622</v>
      </c>
      <c r="B415" s="66" t="s">
        <v>628</v>
      </c>
      <c r="C415" s="66" t="s">
        <v>435</v>
      </c>
      <c r="D415" s="66"/>
      <c r="E415" s="66"/>
      <c r="F415" s="235">
        <v>0</v>
      </c>
      <c r="G415" s="67">
        <f>G416</f>
        <v>500</v>
      </c>
      <c r="H415" s="235">
        <v>0</v>
      </c>
    </row>
    <row r="416" spans="1:8" s="56" customFormat="1" ht="12" x14ac:dyDescent="0.2">
      <c r="A416" s="94" t="s">
        <v>415</v>
      </c>
      <c r="B416" s="66" t="s">
        <v>628</v>
      </c>
      <c r="C416" s="66" t="s">
        <v>435</v>
      </c>
      <c r="D416" s="66" t="s">
        <v>71</v>
      </c>
      <c r="E416" s="66"/>
      <c r="F416" s="235">
        <v>0</v>
      </c>
      <c r="G416" s="67">
        <f>G417</f>
        <v>500</v>
      </c>
      <c r="H416" s="235">
        <v>0</v>
      </c>
    </row>
    <row r="417" spans="1:8" s="56" customFormat="1" ht="12" x14ac:dyDescent="0.2">
      <c r="A417" s="74" t="s">
        <v>495</v>
      </c>
      <c r="B417" s="75" t="s">
        <v>628</v>
      </c>
      <c r="C417" s="75" t="s">
        <v>435</v>
      </c>
      <c r="D417" s="75" t="s">
        <v>71</v>
      </c>
      <c r="E417" s="75" t="s">
        <v>77</v>
      </c>
      <c r="F417" s="232">
        <v>0</v>
      </c>
      <c r="G417" s="76">
        <f>G418</f>
        <v>500</v>
      </c>
      <c r="H417" s="232">
        <v>0</v>
      </c>
    </row>
    <row r="418" spans="1:8" s="56" customFormat="1" ht="12" x14ac:dyDescent="0.2">
      <c r="A418" s="74" t="s">
        <v>78</v>
      </c>
      <c r="B418" s="75" t="s">
        <v>628</v>
      </c>
      <c r="C418" s="75" t="s">
        <v>435</v>
      </c>
      <c r="D418" s="75" t="s">
        <v>71</v>
      </c>
      <c r="E418" s="75" t="s">
        <v>79</v>
      </c>
      <c r="F418" s="232">
        <v>0</v>
      </c>
      <c r="G418" s="76">
        <v>500</v>
      </c>
      <c r="H418" s="232">
        <v>0</v>
      </c>
    </row>
    <row r="419" spans="1:8" s="56" customFormat="1" ht="12" x14ac:dyDescent="0.2">
      <c r="A419" s="65" t="s">
        <v>309</v>
      </c>
      <c r="B419" s="66" t="s">
        <v>629</v>
      </c>
      <c r="C419" s="66"/>
      <c r="D419" s="66"/>
      <c r="E419" s="66"/>
      <c r="F419" s="67">
        <f t="shared" ref="F419:H422" si="68">F420</f>
        <v>450</v>
      </c>
      <c r="G419" s="67">
        <f t="shared" si="68"/>
        <v>450</v>
      </c>
      <c r="H419" s="67">
        <f t="shared" si="68"/>
        <v>450</v>
      </c>
    </row>
    <row r="420" spans="1:8" s="56" customFormat="1" ht="12" x14ac:dyDescent="0.2">
      <c r="A420" s="94" t="s">
        <v>622</v>
      </c>
      <c r="B420" s="66" t="s">
        <v>629</v>
      </c>
      <c r="C420" s="66" t="s">
        <v>435</v>
      </c>
      <c r="D420" s="66"/>
      <c r="E420" s="66"/>
      <c r="F420" s="67">
        <f t="shared" si="68"/>
        <v>450</v>
      </c>
      <c r="G420" s="67">
        <f t="shared" si="68"/>
        <v>450</v>
      </c>
      <c r="H420" s="67">
        <f t="shared" si="68"/>
        <v>450</v>
      </c>
    </row>
    <row r="421" spans="1:8" s="56" customFormat="1" ht="12" x14ac:dyDescent="0.2">
      <c r="A421" s="94" t="s">
        <v>415</v>
      </c>
      <c r="B421" s="66" t="s">
        <v>629</v>
      </c>
      <c r="C421" s="66" t="s">
        <v>435</v>
      </c>
      <c r="D421" s="66" t="s">
        <v>71</v>
      </c>
      <c r="E421" s="66"/>
      <c r="F421" s="67">
        <f t="shared" si="68"/>
        <v>450</v>
      </c>
      <c r="G421" s="67">
        <f t="shared" si="68"/>
        <v>450</v>
      </c>
      <c r="H421" s="67">
        <f t="shared" si="68"/>
        <v>450</v>
      </c>
    </row>
    <row r="422" spans="1:8" s="56" customFormat="1" ht="12" x14ac:dyDescent="0.2">
      <c r="A422" s="74" t="s">
        <v>495</v>
      </c>
      <c r="B422" s="75" t="s">
        <v>629</v>
      </c>
      <c r="C422" s="75" t="s">
        <v>435</v>
      </c>
      <c r="D422" s="75" t="s">
        <v>71</v>
      </c>
      <c r="E422" s="75" t="s">
        <v>77</v>
      </c>
      <c r="F422" s="76">
        <f t="shared" si="68"/>
        <v>450</v>
      </c>
      <c r="G422" s="76">
        <f t="shared" si="68"/>
        <v>450</v>
      </c>
      <c r="H422" s="76">
        <f t="shared" si="68"/>
        <v>450</v>
      </c>
    </row>
    <row r="423" spans="1:8" s="56" customFormat="1" ht="12" x14ac:dyDescent="0.2">
      <c r="A423" s="74" t="s">
        <v>78</v>
      </c>
      <c r="B423" s="75" t="s">
        <v>629</v>
      </c>
      <c r="C423" s="75" t="s">
        <v>435</v>
      </c>
      <c r="D423" s="75" t="s">
        <v>71</v>
      </c>
      <c r="E423" s="75" t="s">
        <v>79</v>
      </c>
      <c r="F423" s="76">
        <v>450</v>
      </c>
      <c r="G423" s="76">
        <v>450</v>
      </c>
      <c r="H423" s="76">
        <v>450</v>
      </c>
    </row>
    <row r="424" spans="1:8" s="56" customFormat="1" ht="12" x14ac:dyDescent="0.2">
      <c r="A424" s="65" t="s">
        <v>630</v>
      </c>
      <c r="B424" s="66" t="s">
        <v>631</v>
      </c>
      <c r="C424" s="66"/>
      <c r="D424" s="66"/>
      <c r="E424" s="66"/>
      <c r="F424" s="67">
        <f t="shared" ref="F424:H427" si="69">F425</f>
        <v>300</v>
      </c>
      <c r="G424" s="67">
        <f t="shared" si="69"/>
        <v>300</v>
      </c>
      <c r="H424" s="67">
        <f t="shared" si="69"/>
        <v>300</v>
      </c>
    </row>
    <row r="425" spans="1:8" s="56" customFormat="1" ht="12" x14ac:dyDescent="0.2">
      <c r="A425" s="94" t="s">
        <v>622</v>
      </c>
      <c r="B425" s="66" t="s">
        <v>631</v>
      </c>
      <c r="C425" s="66" t="s">
        <v>435</v>
      </c>
      <c r="D425" s="66"/>
      <c r="E425" s="66"/>
      <c r="F425" s="67">
        <f t="shared" si="69"/>
        <v>300</v>
      </c>
      <c r="G425" s="67">
        <f t="shared" si="69"/>
        <v>300</v>
      </c>
      <c r="H425" s="67">
        <f t="shared" si="69"/>
        <v>300</v>
      </c>
    </row>
    <row r="426" spans="1:8" s="56" customFormat="1" ht="12" x14ac:dyDescent="0.2">
      <c r="A426" s="94" t="s">
        <v>415</v>
      </c>
      <c r="B426" s="66" t="s">
        <v>631</v>
      </c>
      <c r="C426" s="66" t="s">
        <v>435</v>
      </c>
      <c r="D426" s="66" t="s">
        <v>71</v>
      </c>
      <c r="E426" s="66"/>
      <c r="F426" s="67">
        <f t="shared" si="69"/>
        <v>300</v>
      </c>
      <c r="G426" s="67">
        <f t="shared" si="69"/>
        <v>300</v>
      </c>
      <c r="H426" s="67">
        <f t="shared" si="69"/>
        <v>300</v>
      </c>
    </row>
    <row r="427" spans="1:8" s="56" customFormat="1" ht="12" x14ac:dyDescent="0.2">
      <c r="A427" s="74" t="s">
        <v>495</v>
      </c>
      <c r="B427" s="75" t="s">
        <v>631</v>
      </c>
      <c r="C427" s="75" t="s">
        <v>435</v>
      </c>
      <c r="D427" s="75" t="s">
        <v>71</v>
      </c>
      <c r="E427" s="75" t="s">
        <v>77</v>
      </c>
      <c r="F427" s="76">
        <f t="shared" si="69"/>
        <v>300</v>
      </c>
      <c r="G427" s="76">
        <f t="shared" si="69"/>
        <v>300</v>
      </c>
      <c r="H427" s="76">
        <f t="shared" si="69"/>
        <v>300</v>
      </c>
    </row>
    <row r="428" spans="1:8" s="56" customFormat="1" ht="12" x14ac:dyDescent="0.2">
      <c r="A428" s="74" t="s">
        <v>78</v>
      </c>
      <c r="B428" s="75" t="s">
        <v>631</v>
      </c>
      <c r="C428" s="75" t="s">
        <v>435</v>
      </c>
      <c r="D428" s="75" t="s">
        <v>71</v>
      </c>
      <c r="E428" s="75" t="s">
        <v>79</v>
      </c>
      <c r="F428" s="76">
        <v>300</v>
      </c>
      <c r="G428" s="76">
        <v>300</v>
      </c>
      <c r="H428" s="76">
        <v>300</v>
      </c>
    </row>
    <row r="429" spans="1:8" s="56" customFormat="1" ht="12" x14ac:dyDescent="0.2">
      <c r="A429" s="65" t="s">
        <v>632</v>
      </c>
      <c r="B429" s="66" t="s">
        <v>633</v>
      </c>
      <c r="C429" s="66"/>
      <c r="D429" s="66"/>
      <c r="E429" s="66"/>
      <c r="F429" s="87">
        <v>0</v>
      </c>
      <c r="G429" s="67">
        <f>G430</f>
        <v>5000</v>
      </c>
      <c r="H429" s="87">
        <v>0</v>
      </c>
    </row>
    <row r="430" spans="1:8" s="56" customFormat="1" ht="12" x14ac:dyDescent="0.2">
      <c r="A430" s="65" t="s">
        <v>630</v>
      </c>
      <c r="B430" s="66" t="s">
        <v>633</v>
      </c>
      <c r="C430" s="66" t="s">
        <v>435</v>
      </c>
      <c r="D430" s="66"/>
      <c r="E430" s="66"/>
      <c r="F430" s="87">
        <v>0</v>
      </c>
      <c r="G430" s="67">
        <f>G431</f>
        <v>5000</v>
      </c>
      <c r="H430" s="87">
        <v>0</v>
      </c>
    </row>
    <row r="431" spans="1:8" s="56" customFormat="1" ht="12" x14ac:dyDescent="0.2">
      <c r="A431" s="94" t="s">
        <v>622</v>
      </c>
      <c r="B431" s="66" t="s">
        <v>633</v>
      </c>
      <c r="C431" s="66" t="s">
        <v>435</v>
      </c>
      <c r="D431" s="66" t="s">
        <v>71</v>
      </c>
      <c r="E431" s="66"/>
      <c r="F431" s="87">
        <v>0</v>
      </c>
      <c r="G431" s="67">
        <f>G432</f>
        <v>5000</v>
      </c>
      <c r="H431" s="87">
        <v>0</v>
      </c>
    </row>
    <row r="432" spans="1:8" s="56" customFormat="1" ht="12" x14ac:dyDescent="0.2">
      <c r="A432" s="74" t="s">
        <v>495</v>
      </c>
      <c r="B432" s="75" t="s">
        <v>633</v>
      </c>
      <c r="C432" s="75" t="s">
        <v>435</v>
      </c>
      <c r="D432" s="75" t="s">
        <v>71</v>
      </c>
      <c r="E432" s="75" t="s">
        <v>77</v>
      </c>
      <c r="F432" s="88">
        <v>0</v>
      </c>
      <c r="G432" s="76">
        <f>G433</f>
        <v>5000</v>
      </c>
      <c r="H432" s="88">
        <v>0</v>
      </c>
    </row>
    <row r="433" spans="1:8" s="56" customFormat="1" ht="12" x14ac:dyDescent="0.2">
      <c r="A433" s="74" t="s">
        <v>78</v>
      </c>
      <c r="B433" s="75" t="s">
        <v>633</v>
      </c>
      <c r="C433" s="75" t="s">
        <v>435</v>
      </c>
      <c r="D433" s="75" t="s">
        <v>71</v>
      </c>
      <c r="E433" s="75" t="s">
        <v>79</v>
      </c>
      <c r="F433" s="88">
        <v>0</v>
      </c>
      <c r="G433" s="76">
        <v>5000</v>
      </c>
      <c r="H433" s="88">
        <v>0</v>
      </c>
    </row>
    <row r="434" spans="1:8" s="56" customFormat="1" ht="13.5" x14ac:dyDescent="0.2">
      <c r="A434" s="273" t="s">
        <v>323</v>
      </c>
      <c r="B434" s="240" t="s">
        <v>236</v>
      </c>
      <c r="C434" s="75"/>
      <c r="D434" s="75"/>
      <c r="E434" s="75"/>
      <c r="F434" s="114">
        <f>F435+F440+F445</f>
        <v>2900</v>
      </c>
      <c r="G434" s="114">
        <f>G435+G440+G445</f>
        <v>2900</v>
      </c>
      <c r="H434" s="114">
        <f>H435+H440+H445</f>
        <v>2900</v>
      </c>
    </row>
    <row r="435" spans="1:8" s="56" customFormat="1" ht="12" x14ac:dyDescent="0.2">
      <c r="A435" s="94" t="s">
        <v>237</v>
      </c>
      <c r="B435" s="66" t="s">
        <v>635</v>
      </c>
      <c r="C435" s="66"/>
      <c r="D435" s="66"/>
      <c r="E435" s="66"/>
      <c r="F435" s="67">
        <f t="shared" ref="F435:H438" si="70">F436</f>
        <v>2200</v>
      </c>
      <c r="G435" s="67">
        <f t="shared" si="70"/>
        <v>2200</v>
      </c>
      <c r="H435" s="67">
        <f t="shared" si="70"/>
        <v>2200</v>
      </c>
    </row>
    <row r="436" spans="1:8" s="56" customFormat="1" ht="12" x14ac:dyDescent="0.2">
      <c r="A436" s="94" t="s">
        <v>342</v>
      </c>
      <c r="B436" s="66" t="s">
        <v>635</v>
      </c>
      <c r="C436" s="66" t="s">
        <v>437</v>
      </c>
      <c r="D436" s="66"/>
      <c r="E436" s="66"/>
      <c r="F436" s="67">
        <f t="shared" si="70"/>
        <v>2200</v>
      </c>
      <c r="G436" s="67">
        <f t="shared" si="70"/>
        <v>2200</v>
      </c>
      <c r="H436" s="67">
        <f t="shared" si="70"/>
        <v>2200</v>
      </c>
    </row>
    <row r="437" spans="1:8" s="56" customFormat="1" ht="12" x14ac:dyDescent="0.2">
      <c r="A437" s="94" t="s">
        <v>604</v>
      </c>
      <c r="B437" s="66" t="s">
        <v>635</v>
      </c>
      <c r="C437" s="66" t="s">
        <v>437</v>
      </c>
      <c r="D437" s="66" t="s">
        <v>437</v>
      </c>
      <c r="E437" s="66"/>
      <c r="F437" s="67">
        <f t="shared" si="70"/>
        <v>2200</v>
      </c>
      <c r="G437" s="67">
        <f t="shared" si="70"/>
        <v>2200</v>
      </c>
      <c r="H437" s="67">
        <f t="shared" si="70"/>
        <v>2200</v>
      </c>
    </row>
    <row r="438" spans="1:8" s="56" customFormat="1" ht="12" x14ac:dyDescent="0.2">
      <c r="A438" s="74" t="s">
        <v>495</v>
      </c>
      <c r="B438" s="75" t="s">
        <v>635</v>
      </c>
      <c r="C438" s="75" t="s">
        <v>437</v>
      </c>
      <c r="D438" s="75" t="s">
        <v>437</v>
      </c>
      <c r="E438" s="75" t="s">
        <v>77</v>
      </c>
      <c r="F438" s="76">
        <f t="shared" si="70"/>
        <v>2200</v>
      </c>
      <c r="G438" s="76">
        <f t="shared" si="70"/>
        <v>2200</v>
      </c>
      <c r="H438" s="76">
        <f t="shared" si="70"/>
        <v>2200</v>
      </c>
    </row>
    <row r="439" spans="1:8" s="56" customFormat="1" ht="12" x14ac:dyDescent="0.2">
      <c r="A439" s="74" t="s">
        <v>78</v>
      </c>
      <c r="B439" s="75" t="s">
        <v>635</v>
      </c>
      <c r="C439" s="75" t="s">
        <v>437</v>
      </c>
      <c r="D439" s="75" t="s">
        <v>437</v>
      </c>
      <c r="E439" s="75" t="s">
        <v>79</v>
      </c>
      <c r="F439" s="76">
        <v>2200</v>
      </c>
      <c r="G439" s="76">
        <v>2200</v>
      </c>
      <c r="H439" s="76">
        <v>2200</v>
      </c>
    </row>
    <row r="440" spans="1:8" s="56" customFormat="1" ht="12" x14ac:dyDescent="0.2">
      <c r="A440" s="94" t="s">
        <v>238</v>
      </c>
      <c r="B440" s="66" t="s">
        <v>636</v>
      </c>
      <c r="C440" s="66"/>
      <c r="D440" s="66"/>
      <c r="E440" s="66"/>
      <c r="F440" s="87">
        <f t="shared" ref="F440:H443" si="71">F441</f>
        <v>200</v>
      </c>
      <c r="G440" s="87">
        <f t="shared" si="71"/>
        <v>200</v>
      </c>
      <c r="H440" s="87">
        <f t="shared" si="71"/>
        <v>200</v>
      </c>
    </row>
    <row r="441" spans="1:8" s="56" customFormat="1" ht="12" x14ac:dyDescent="0.2">
      <c r="A441" s="94" t="s">
        <v>342</v>
      </c>
      <c r="B441" s="66" t="s">
        <v>636</v>
      </c>
      <c r="C441" s="66" t="s">
        <v>437</v>
      </c>
      <c r="D441" s="66"/>
      <c r="E441" s="66"/>
      <c r="F441" s="87">
        <f t="shared" si="71"/>
        <v>200</v>
      </c>
      <c r="G441" s="87">
        <f t="shared" si="71"/>
        <v>200</v>
      </c>
      <c r="H441" s="87">
        <f t="shared" si="71"/>
        <v>200</v>
      </c>
    </row>
    <row r="442" spans="1:8" s="56" customFormat="1" ht="12" x14ac:dyDescent="0.2">
      <c r="A442" s="94" t="s">
        <v>604</v>
      </c>
      <c r="B442" s="66" t="s">
        <v>636</v>
      </c>
      <c r="C442" s="66" t="s">
        <v>437</v>
      </c>
      <c r="D442" s="66" t="s">
        <v>437</v>
      </c>
      <c r="E442" s="66"/>
      <c r="F442" s="87">
        <f t="shared" si="71"/>
        <v>200</v>
      </c>
      <c r="G442" s="87">
        <f t="shared" si="71"/>
        <v>200</v>
      </c>
      <c r="H442" s="87">
        <f t="shared" si="71"/>
        <v>200</v>
      </c>
    </row>
    <row r="443" spans="1:8" s="56" customFormat="1" ht="12" x14ac:dyDescent="0.2">
      <c r="A443" s="74" t="s">
        <v>495</v>
      </c>
      <c r="B443" s="75" t="s">
        <v>636</v>
      </c>
      <c r="C443" s="75" t="s">
        <v>437</v>
      </c>
      <c r="D443" s="75" t="s">
        <v>437</v>
      </c>
      <c r="E443" s="75" t="s">
        <v>77</v>
      </c>
      <c r="F443" s="88">
        <f t="shared" si="71"/>
        <v>200</v>
      </c>
      <c r="G443" s="88">
        <f t="shared" si="71"/>
        <v>200</v>
      </c>
      <c r="H443" s="88">
        <f t="shared" si="71"/>
        <v>200</v>
      </c>
    </row>
    <row r="444" spans="1:8" s="56" customFormat="1" ht="12" x14ac:dyDescent="0.2">
      <c r="A444" s="74" t="s">
        <v>78</v>
      </c>
      <c r="B444" s="75" t="s">
        <v>636</v>
      </c>
      <c r="C444" s="75" t="s">
        <v>437</v>
      </c>
      <c r="D444" s="75" t="s">
        <v>437</v>
      </c>
      <c r="E444" s="75" t="s">
        <v>79</v>
      </c>
      <c r="F444" s="88">
        <v>200</v>
      </c>
      <c r="G444" s="88">
        <v>200</v>
      </c>
      <c r="H444" s="88">
        <v>200</v>
      </c>
    </row>
    <row r="445" spans="1:8" s="56" customFormat="1" ht="24" x14ac:dyDescent="0.2">
      <c r="A445" s="65" t="s">
        <v>58</v>
      </c>
      <c r="B445" s="66" t="s">
        <v>637</v>
      </c>
      <c r="C445" s="66"/>
      <c r="D445" s="66"/>
      <c r="E445" s="66"/>
      <c r="F445" s="67">
        <f t="shared" ref="F445:H448" si="72">F446</f>
        <v>500</v>
      </c>
      <c r="G445" s="67">
        <f t="shared" si="72"/>
        <v>500</v>
      </c>
      <c r="H445" s="67">
        <f t="shared" si="72"/>
        <v>500</v>
      </c>
    </row>
    <row r="446" spans="1:8" s="56" customFormat="1" ht="12" x14ac:dyDescent="0.2">
      <c r="A446" s="94" t="s">
        <v>342</v>
      </c>
      <c r="B446" s="66" t="s">
        <v>637</v>
      </c>
      <c r="C446" s="66" t="s">
        <v>437</v>
      </c>
      <c r="D446" s="66"/>
      <c r="E446" s="66"/>
      <c r="F446" s="67">
        <f t="shared" si="72"/>
        <v>500</v>
      </c>
      <c r="G446" s="67">
        <f t="shared" si="72"/>
        <v>500</v>
      </c>
      <c r="H446" s="67">
        <f t="shared" si="72"/>
        <v>500</v>
      </c>
    </row>
    <row r="447" spans="1:8" s="56" customFormat="1" ht="12" x14ac:dyDescent="0.2">
      <c r="A447" s="94" t="s">
        <v>604</v>
      </c>
      <c r="B447" s="66" t="s">
        <v>637</v>
      </c>
      <c r="C447" s="66" t="s">
        <v>437</v>
      </c>
      <c r="D447" s="66" t="s">
        <v>437</v>
      </c>
      <c r="E447" s="66"/>
      <c r="F447" s="67">
        <f t="shared" si="72"/>
        <v>500</v>
      </c>
      <c r="G447" s="67">
        <f t="shared" si="72"/>
        <v>500</v>
      </c>
      <c r="H447" s="67">
        <f t="shared" si="72"/>
        <v>500</v>
      </c>
    </row>
    <row r="448" spans="1:8" s="56" customFormat="1" ht="12" x14ac:dyDescent="0.2">
      <c r="A448" s="74" t="s">
        <v>94</v>
      </c>
      <c r="B448" s="75" t="s">
        <v>637</v>
      </c>
      <c r="C448" s="75" t="s">
        <v>437</v>
      </c>
      <c r="D448" s="75" t="s">
        <v>437</v>
      </c>
      <c r="E448" s="75" t="s">
        <v>366</v>
      </c>
      <c r="F448" s="76">
        <f t="shared" si="72"/>
        <v>500</v>
      </c>
      <c r="G448" s="76">
        <f t="shared" si="72"/>
        <v>500</v>
      </c>
      <c r="H448" s="76">
        <f t="shared" si="72"/>
        <v>500</v>
      </c>
    </row>
    <row r="449" spans="1:8" s="56" customFormat="1" ht="24" x14ac:dyDescent="0.2">
      <c r="A449" s="138" t="s">
        <v>723</v>
      </c>
      <c r="B449" s="75" t="s">
        <v>637</v>
      </c>
      <c r="C449" s="75" t="s">
        <v>437</v>
      </c>
      <c r="D449" s="75" t="s">
        <v>437</v>
      </c>
      <c r="E449" s="75" t="s">
        <v>410</v>
      </c>
      <c r="F449" s="76">
        <v>500</v>
      </c>
      <c r="G449" s="76">
        <v>500</v>
      </c>
      <c r="H449" s="76">
        <v>500</v>
      </c>
    </row>
    <row r="450" spans="1:8" s="56" customFormat="1" ht="27" x14ac:dyDescent="0.2">
      <c r="A450" s="273" t="s">
        <v>324</v>
      </c>
      <c r="B450" s="240" t="s">
        <v>231</v>
      </c>
      <c r="C450" s="120"/>
      <c r="D450" s="120"/>
      <c r="E450" s="120"/>
      <c r="F450" s="70">
        <f>F451+F457+F463+F469</f>
        <v>180725.5</v>
      </c>
      <c r="G450" s="70">
        <f>G451+G457+G463+G469</f>
        <v>166970.4</v>
      </c>
      <c r="H450" s="70">
        <f>H451+H457+H463+H469</f>
        <v>165970.4</v>
      </c>
    </row>
    <row r="451" spans="1:8" s="56" customFormat="1" ht="24" x14ac:dyDescent="0.2">
      <c r="A451" s="65" t="s">
        <v>638</v>
      </c>
      <c r="B451" s="66" t="s">
        <v>639</v>
      </c>
      <c r="C451" s="66"/>
      <c r="D451" s="66"/>
      <c r="E451" s="66"/>
      <c r="F451" s="67">
        <f t="shared" ref="F451:H455" si="73">F452</f>
        <v>90720.299999999988</v>
      </c>
      <c r="G451" s="67">
        <f t="shared" si="73"/>
        <v>90720.299999999988</v>
      </c>
      <c r="H451" s="67">
        <f t="shared" si="73"/>
        <v>90720.299999999988</v>
      </c>
    </row>
    <row r="452" spans="1:8" s="56" customFormat="1" ht="12" x14ac:dyDescent="0.2">
      <c r="A452" s="94" t="s">
        <v>342</v>
      </c>
      <c r="B452" s="66" t="s">
        <v>639</v>
      </c>
      <c r="C452" s="66" t="s">
        <v>437</v>
      </c>
      <c r="D452" s="66"/>
      <c r="E452" s="66"/>
      <c r="F452" s="67">
        <f t="shared" si="73"/>
        <v>90720.299999999988</v>
      </c>
      <c r="G452" s="67">
        <f t="shared" si="73"/>
        <v>90720.299999999988</v>
      </c>
      <c r="H452" s="67">
        <f t="shared" si="73"/>
        <v>90720.299999999988</v>
      </c>
    </row>
    <row r="453" spans="1:8" s="56" customFormat="1" ht="12" x14ac:dyDescent="0.2">
      <c r="A453" s="94" t="s">
        <v>816</v>
      </c>
      <c r="B453" s="66" t="s">
        <v>639</v>
      </c>
      <c r="C453" s="66" t="s">
        <v>437</v>
      </c>
      <c r="D453" s="66" t="s">
        <v>430</v>
      </c>
      <c r="E453" s="66"/>
      <c r="F453" s="67">
        <f t="shared" si="73"/>
        <v>90720.299999999988</v>
      </c>
      <c r="G453" s="67">
        <f t="shared" si="73"/>
        <v>90720.299999999988</v>
      </c>
      <c r="H453" s="67">
        <f t="shared" si="73"/>
        <v>90720.299999999988</v>
      </c>
    </row>
    <row r="454" spans="1:8" s="56" customFormat="1" ht="24" x14ac:dyDescent="0.2">
      <c r="A454" s="96" t="s">
        <v>280</v>
      </c>
      <c r="B454" s="92" t="s">
        <v>639</v>
      </c>
      <c r="C454" s="92" t="s">
        <v>437</v>
      </c>
      <c r="D454" s="92" t="s">
        <v>430</v>
      </c>
      <c r="E454" s="92"/>
      <c r="F454" s="97">
        <f t="shared" si="73"/>
        <v>90720.299999999988</v>
      </c>
      <c r="G454" s="97">
        <f t="shared" si="73"/>
        <v>90720.299999999988</v>
      </c>
      <c r="H454" s="97">
        <f t="shared" si="73"/>
        <v>90720.299999999988</v>
      </c>
    </row>
    <row r="455" spans="1:8" s="56" customFormat="1" ht="12" x14ac:dyDescent="0.2">
      <c r="A455" s="74" t="s">
        <v>94</v>
      </c>
      <c r="B455" s="75" t="s">
        <v>639</v>
      </c>
      <c r="C455" s="75" t="s">
        <v>437</v>
      </c>
      <c r="D455" s="75" t="s">
        <v>430</v>
      </c>
      <c r="E455" s="75" t="s">
        <v>366</v>
      </c>
      <c r="F455" s="76">
        <f t="shared" si="73"/>
        <v>90720.299999999988</v>
      </c>
      <c r="G455" s="76">
        <f t="shared" si="73"/>
        <v>90720.299999999988</v>
      </c>
      <c r="H455" s="76">
        <f t="shared" si="73"/>
        <v>90720.299999999988</v>
      </c>
    </row>
    <row r="456" spans="1:8" s="56" customFormat="1" ht="12" x14ac:dyDescent="0.2">
      <c r="A456" s="74" t="s">
        <v>95</v>
      </c>
      <c r="B456" s="75" t="s">
        <v>639</v>
      </c>
      <c r="C456" s="75" t="s">
        <v>437</v>
      </c>
      <c r="D456" s="75" t="s">
        <v>430</v>
      </c>
      <c r="E456" s="75" t="s">
        <v>376</v>
      </c>
      <c r="F456" s="76">
        <v>90720.299999999988</v>
      </c>
      <c r="G456" s="76">
        <v>90720.299999999988</v>
      </c>
      <c r="H456" s="76">
        <v>90720.299999999988</v>
      </c>
    </row>
    <row r="457" spans="1:8" s="56" customFormat="1" ht="12" x14ac:dyDescent="0.2">
      <c r="A457" s="65" t="s">
        <v>497</v>
      </c>
      <c r="B457" s="66" t="s">
        <v>241</v>
      </c>
      <c r="C457" s="66"/>
      <c r="D457" s="66"/>
      <c r="E457" s="66"/>
      <c r="F457" s="67">
        <f t="shared" ref="F457:H461" si="74">F458</f>
        <v>37297.199999999997</v>
      </c>
      <c r="G457" s="67">
        <f t="shared" si="74"/>
        <v>38081.1</v>
      </c>
      <c r="H457" s="67">
        <f t="shared" si="74"/>
        <v>38081.1</v>
      </c>
    </row>
    <row r="458" spans="1:8" s="56" customFormat="1" ht="24" x14ac:dyDescent="0.2">
      <c r="A458" s="96" t="s">
        <v>451</v>
      </c>
      <c r="B458" s="92" t="s">
        <v>640</v>
      </c>
      <c r="C458" s="92"/>
      <c r="D458" s="92"/>
      <c r="E458" s="80"/>
      <c r="F458" s="97">
        <f t="shared" si="74"/>
        <v>37297.199999999997</v>
      </c>
      <c r="G458" s="97">
        <f t="shared" si="74"/>
        <v>38081.1</v>
      </c>
      <c r="H458" s="97">
        <f t="shared" si="74"/>
        <v>38081.1</v>
      </c>
    </row>
    <row r="459" spans="1:8" s="56" customFormat="1" ht="12" x14ac:dyDescent="0.2">
      <c r="A459" s="94" t="s">
        <v>622</v>
      </c>
      <c r="B459" s="66" t="s">
        <v>640</v>
      </c>
      <c r="C459" s="66" t="s">
        <v>435</v>
      </c>
      <c r="D459" s="92"/>
      <c r="E459" s="80"/>
      <c r="F459" s="67">
        <f t="shared" si="74"/>
        <v>37297.199999999997</v>
      </c>
      <c r="G459" s="67">
        <f t="shared" si="74"/>
        <v>38081.1</v>
      </c>
      <c r="H459" s="67">
        <f t="shared" si="74"/>
        <v>38081.1</v>
      </c>
    </row>
    <row r="460" spans="1:8" s="56" customFormat="1" ht="12" x14ac:dyDescent="0.2">
      <c r="A460" s="65" t="s">
        <v>346</v>
      </c>
      <c r="B460" s="66" t="s">
        <v>640</v>
      </c>
      <c r="C460" s="66" t="s">
        <v>435</v>
      </c>
      <c r="D460" s="66" t="s">
        <v>69</v>
      </c>
      <c r="E460" s="80"/>
      <c r="F460" s="67">
        <f t="shared" si="74"/>
        <v>37297.199999999997</v>
      </c>
      <c r="G460" s="67">
        <f t="shared" si="74"/>
        <v>38081.1</v>
      </c>
      <c r="H460" s="67">
        <f t="shared" si="74"/>
        <v>38081.1</v>
      </c>
    </row>
    <row r="461" spans="1:8" s="56" customFormat="1" ht="12" x14ac:dyDescent="0.2">
      <c r="A461" s="74" t="s">
        <v>94</v>
      </c>
      <c r="B461" s="75" t="s">
        <v>640</v>
      </c>
      <c r="C461" s="75" t="s">
        <v>435</v>
      </c>
      <c r="D461" s="75" t="s">
        <v>69</v>
      </c>
      <c r="E461" s="75" t="s">
        <v>366</v>
      </c>
      <c r="F461" s="76">
        <f t="shared" si="74"/>
        <v>37297.199999999997</v>
      </c>
      <c r="G461" s="76">
        <f t="shared" si="74"/>
        <v>38081.1</v>
      </c>
      <c r="H461" s="76">
        <f t="shared" si="74"/>
        <v>38081.1</v>
      </c>
    </row>
    <row r="462" spans="1:8" s="56" customFormat="1" ht="12" x14ac:dyDescent="0.2">
      <c r="A462" s="74" t="s">
        <v>95</v>
      </c>
      <c r="B462" s="75" t="s">
        <v>640</v>
      </c>
      <c r="C462" s="75" t="s">
        <v>435</v>
      </c>
      <c r="D462" s="75" t="s">
        <v>69</v>
      </c>
      <c r="E462" s="75" t="s">
        <v>376</v>
      </c>
      <c r="F462" s="76">
        <v>37297.199999999997</v>
      </c>
      <c r="G462" s="76">
        <v>38081.1</v>
      </c>
      <c r="H462" s="76">
        <v>38081.1</v>
      </c>
    </row>
    <row r="463" spans="1:8" s="56" customFormat="1" ht="24" x14ac:dyDescent="0.2">
      <c r="A463" s="65" t="s">
        <v>267</v>
      </c>
      <c r="B463" s="66" t="s">
        <v>239</v>
      </c>
      <c r="C463" s="66"/>
      <c r="D463" s="66"/>
      <c r="E463" s="66"/>
      <c r="F463" s="67">
        <f t="shared" ref="F463:H467" si="75">F464</f>
        <v>16169</v>
      </c>
      <c r="G463" s="67">
        <f t="shared" si="75"/>
        <v>16169</v>
      </c>
      <c r="H463" s="67">
        <f t="shared" si="75"/>
        <v>16169</v>
      </c>
    </row>
    <row r="464" spans="1:8" s="56" customFormat="1" ht="12" x14ac:dyDescent="0.2">
      <c r="A464" s="96" t="s">
        <v>380</v>
      </c>
      <c r="B464" s="92" t="s">
        <v>641</v>
      </c>
      <c r="C464" s="92"/>
      <c r="D464" s="92"/>
      <c r="E464" s="92"/>
      <c r="F464" s="97">
        <f t="shared" si="75"/>
        <v>16169</v>
      </c>
      <c r="G464" s="97">
        <f t="shared" si="75"/>
        <v>16169</v>
      </c>
      <c r="H464" s="97">
        <f t="shared" si="75"/>
        <v>16169</v>
      </c>
    </row>
    <row r="465" spans="1:8" s="56" customFormat="1" ht="12" x14ac:dyDescent="0.2">
      <c r="A465" s="94" t="s">
        <v>622</v>
      </c>
      <c r="B465" s="66" t="s">
        <v>641</v>
      </c>
      <c r="C465" s="66" t="s">
        <v>435</v>
      </c>
      <c r="D465" s="92"/>
      <c r="E465" s="92"/>
      <c r="F465" s="76">
        <f t="shared" si="75"/>
        <v>16169</v>
      </c>
      <c r="G465" s="76">
        <f t="shared" si="75"/>
        <v>16169</v>
      </c>
      <c r="H465" s="76">
        <f t="shared" si="75"/>
        <v>16169</v>
      </c>
    </row>
    <row r="466" spans="1:8" s="56" customFormat="1" ht="12" x14ac:dyDescent="0.2">
      <c r="A466" s="65" t="s">
        <v>346</v>
      </c>
      <c r="B466" s="66" t="s">
        <v>641</v>
      </c>
      <c r="C466" s="66" t="s">
        <v>435</v>
      </c>
      <c r="D466" s="66" t="s">
        <v>69</v>
      </c>
      <c r="E466" s="92"/>
      <c r="F466" s="76">
        <f t="shared" si="75"/>
        <v>16169</v>
      </c>
      <c r="G466" s="76">
        <f t="shared" si="75"/>
        <v>16169</v>
      </c>
      <c r="H466" s="76">
        <f t="shared" si="75"/>
        <v>16169</v>
      </c>
    </row>
    <row r="467" spans="1:8" s="56" customFormat="1" ht="12" x14ac:dyDescent="0.2">
      <c r="A467" s="74" t="s">
        <v>94</v>
      </c>
      <c r="B467" s="75" t="s">
        <v>641</v>
      </c>
      <c r="C467" s="75" t="s">
        <v>435</v>
      </c>
      <c r="D467" s="75" t="s">
        <v>69</v>
      </c>
      <c r="E467" s="75" t="s">
        <v>366</v>
      </c>
      <c r="F467" s="76">
        <f t="shared" si="75"/>
        <v>16169</v>
      </c>
      <c r="G467" s="76">
        <f t="shared" si="75"/>
        <v>16169</v>
      </c>
      <c r="H467" s="76">
        <f t="shared" si="75"/>
        <v>16169</v>
      </c>
    </row>
    <row r="468" spans="1:8" s="56" customFormat="1" ht="12" x14ac:dyDescent="0.2">
      <c r="A468" s="74" t="s">
        <v>95</v>
      </c>
      <c r="B468" s="75" t="s">
        <v>641</v>
      </c>
      <c r="C468" s="75" t="s">
        <v>435</v>
      </c>
      <c r="D468" s="75" t="s">
        <v>69</v>
      </c>
      <c r="E468" s="75" t="s">
        <v>376</v>
      </c>
      <c r="F468" s="76">
        <v>16169</v>
      </c>
      <c r="G468" s="76">
        <v>16169</v>
      </c>
      <c r="H468" s="76">
        <v>16169</v>
      </c>
    </row>
    <row r="469" spans="1:8" s="56" customFormat="1" ht="24" x14ac:dyDescent="0.2">
      <c r="A469" s="79" t="s">
        <v>28</v>
      </c>
      <c r="B469" s="80" t="s">
        <v>240</v>
      </c>
      <c r="C469" s="80"/>
      <c r="D469" s="80"/>
      <c r="E469" s="80"/>
      <c r="F469" s="89">
        <f t="shared" ref="F469:H472" si="76">F470</f>
        <v>36539</v>
      </c>
      <c r="G469" s="89">
        <f t="shared" si="76"/>
        <v>22000</v>
      </c>
      <c r="H469" s="89">
        <f t="shared" si="76"/>
        <v>21000</v>
      </c>
    </row>
    <row r="470" spans="1:8" s="56" customFormat="1" ht="12" x14ac:dyDescent="0.2">
      <c r="A470" s="94" t="s">
        <v>622</v>
      </c>
      <c r="B470" s="80" t="s">
        <v>240</v>
      </c>
      <c r="C470" s="66" t="s">
        <v>435</v>
      </c>
      <c r="D470" s="92"/>
      <c r="E470" s="80"/>
      <c r="F470" s="89">
        <f t="shared" si="76"/>
        <v>36539</v>
      </c>
      <c r="G470" s="89">
        <f t="shared" si="76"/>
        <v>22000</v>
      </c>
      <c r="H470" s="89">
        <f t="shared" si="76"/>
        <v>21000</v>
      </c>
    </row>
    <row r="471" spans="1:8" s="56" customFormat="1" ht="12" x14ac:dyDescent="0.2">
      <c r="A471" s="65" t="s">
        <v>346</v>
      </c>
      <c r="B471" s="80" t="s">
        <v>240</v>
      </c>
      <c r="C471" s="66" t="s">
        <v>435</v>
      </c>
      <c r="D471" s="66" t="s">
        <v>69</v>
      </c>
      <c r="E471" s="80"/>
      <c r="F471" s="89">
        <f t="shared" si="76"/>
        <v>36539</v>
      </c>
      <c r="G471" s="89">
        <f t="shared" si="76"/>
        <v>22000</v>
      </c>
      <c r="H471" s="89">
        <f t="shared" si="76"/>
        <v>21000</v>
      </c>
    </row>
    <row r="472" spans="1:8" s="56" customFormat="1" ht="12" x14ac:dyDescent="0.2">
      <c r="A472" s="74" t="s">
        <v>94</v>
      </c>
      <c r="B472" s="75" t="s">
        <v>240</v>
      </c>
      <c r="C472" s="75" t="s">
        <v>435</v>
      </c>
      <c r="D472" s="75" t="s">
        <v>69</v>
      </c>
      <c r="E472" s="75" t="s">
        <v>366</v>
      </c>
      <c r="F472" s="88">
        <f t="shared" si="76"/>
        <v>36539</v>
      </c>
      <c r="G472" s="88">
        <f t="shared" si="76"/>
        <v>22000</v>
      </c>
      <c r="H472" s="88">
        <f t="shared" si="76"/>
        <v>21000</v>
      </c>
    </row>
    <row r="473" spans="1:8" s="56" customFormat="1" ht="12" x14ac:dyDescent="0.2">
      <c r="A473" s="74" t="s">
        <v>95</v>
      </c>
      <c r="B473" s="75" t="s">
        <v>240</v>
      </c>
      <c r="C473" s="75" t="s">
        <v>435</v>
      </c>
      <c r="D473" s="75" t="s">
        <v>69</v>
      </c>
      <c r="E473" s="75" t="s">
        <v>376</v>
      </c>
      <c r="F473" s="88">
        <v>36539</v>
      </c>
      <c r="G473" s="88">
        <v>22000</v>
      </c>
      <c r="H473" s="88">
        <v>21000</v>
      </c>
    </row>
    <row r="474" spans="1:8" s="56" customFormat="1" ht="27" x14ac:dyDescent="0.2">
      <c r="A474" s="78" t="s">
        <v>242</v>
      </c>
      <c r="B474" s="69" t="s">
        <v>244</v>
      </c>
      <c r="C474" s="69"/>
      <c r="D474" s="69"/>
      <c r="E474" s="69"/>
      <c r="F474" s="70">
        <f t="shared" ref="F474:H475" si="77">F475</f>
        <v>4100</v>
      </c>
      <c r="G474" s="70">
        <f t="shared" si="77"/>
        <v>4100</v>
      </c>
      <c r="H474" s="70">
        <f t="shared" si="77"/>
        <v>4100</v>
      </c>
    </row>
    <row r="475" spans="1:8" s="56" customFormat="1" ht="24" x14ac:dyDescent="0.2">
      <c r="A475" s="65" t="s">
        <v>243</v>
      </c>
      <c r="B475" s="66" t="s">
        <v>244</v>
      </c>
      <c r="C475" s="66"/>
      <c r="D475" s="66"/>
      <c r="E475" s="66"/>
      <c r="F475" s="67">
        <f t="shared" si="77"/>
        <v>4100</v>
      </c>
      <c r="G475" s="67">
        <f t="shared" si="77"/>
        <v>4100</v>
      </c>
      <c r="H475" s="67">
        <f t="shared" si="77"/>
        <v>4100</v>
      </c>
    </row>
    <row r="476" spans="1:8" s="56" customFormat="1" ht="24" x14ac:dyDescent="0.2">
      <c r="A476" s="79" t="s">
        <v>368</v>
      </c>
      <c r="B476" s="92" t="s">
        <v>244</v>
      </c>
      <c r="C476" s="80"/>
      <c r="D476" s="80"/>
      <c r="E476" s="80"/>
      <c r="F476" s="97">
        <f>F477+F482</f>
        <v>4100</v>
      </c>
      <c r="G476" s="97">
        <f>G477+G482</f>
        <v>4100</v>
      </c>
      <c r="H476" s="97">
        <f>H477+H482</f>
        <v>4100</v>
      </c>
    </row>
    <row r="477" spans="1:8" s="56" customFormat="1" ht="12" x14ac:dyDescent="0.2">
      <c r="A477" s="82" t="s">
        <v>351</v>
      </c>
      <c r="B477" s="66" t="s">
        <v>65</v>
      </c>
      <c r="C477" s="66"/>
      <c r="D477" s="66"/>
      <c r="E477" s="66"/>
      <c r="F477" s="67">
        <f t="shared" ref="F477:H480" si="78">F478</f>
        <v>3850</v>
      </c>
      <c r="G477" s="67">
        <f t="shared" si="78"/>
        <v>3850</v>
      </c>
      <c r="H477" s="67">
        <f t="shared" si="78"/>
        <v>3850</v>
      </c>
    </row>
    <row r="478" spans="1:8" s="56" customFormat="1" ht="12" x14ac:dyDescent="0.2">
      <c r="A478" s="65" t="s">
        <v>622</v>
      </c>
      <c r="B478" s="66" t="s">
        <v>65</v>
      </c>
      <c r="C478" s="66" t="s">
        <v>435</v>
      </c>
      <c r="D478" s="92"/>
      <c r="E478" s="66"/>
      <c r="F478" s="67">
        <f t="shared" si="78"/>
        <v>3850</v>
      </c>
      <c r="G478" s="67">
        <f t="shared" si="78"/>
        <v>3850</v>
      </c>
      <c r="H478" s="67">
        <f t="shared" si="78"/>
        <v>3850</v>
      </c>
    </row>
    <row r="479" spans="1:8" s="56" customFormat="1" ht="12" x14ac:dyDescent="0.2">
      <c r="A479" s="65" t="s">
        <v>415</v>
      </c>
      <c r="B479" s="66" t="s">
        <v>65</v>
      </c>
      <c r="C479" s="66" t="s">
        <v>435</v>
      </c>
      <c r="D479" s="66" t="s">
        <v>71</v>
      </c>
      <c r="E479" s="66"/>
      <c r="F479" s="67">
        <f t="shared" si="78"/>
        <v>3850</v>
      </c>
      <c r="G479" s="67">
        <f t="shared" si="78"/>
        <v>3850</v>
      </c>
      <c r="H479" s="67">
        <f t="shared" si="78"/>
        <v>3850</v>
      </c>
    </row>
    <row r="480" spans="1:8" s="56" customFormat="1" ht="36" x14ac:dyDescent="0.2">
      <c r="A480" s="74" t="s">
        <v>72</v>
      </c>
      <c r="B480" s="75" t="s">
        <v>65</v>
      </c>
      <c r="C480" s="75" t="s">
        <v>435</v>
      </c>
      <c r="D480" s="75" t="s">
        <v>71</v>
      </c>
      <c r="E480" s="75" t="s">
        <v>73</v>
      </c>
      <c r="F480" s="76">
        <f t="shared" si="78"/>
        <v>3850</v>
      </c>
      <c r="G480" s="76">
        <f t="shared" si="78"/>
        <v>3850</v>
      </c>
      <c r="H480" s="76">
        <f t="shared" si="78"/>
        <v>3850</v>
      </c>
    </row>
    <row r="481" spans="1:8" s="56" customFormat="1" ht="12" x14ac:dyDescent="0.2">
      <c r="A481" s="74" t="s">
        <v>74</v>
      </c>
      <c r="B481" s="75" t="s">
        <v>65</v>
      </c>
      <c r="C481" s="75" t="s">
        <v>435</v>
      </c>
      <c r="D481" s="75" t="s">
        <v>71</v>
      </c>
      <c r="E481" s="75" t="s">
        <v>75</v>
      </c>
      <c r="F481" s="76">
        <v>3850</v>
      </c>
      <c r="G481" s="76">
        <v>3850</v>
      </c>
      <c r="H481" s="76">
        <v>3850</v>
      </c>
    </row>
    <row r="482" spans="1:8" s="56" customFormat="1" ht="12" x14ac:dyDescent="0.2">
      <c r="A482" s="65" t="s">
        <v>76</v>
      </c>
      <c r="B482" s="66" t="s">
        <v>66</v>
      </c>
      <c r="C482" s="66"/>
      <c r="D482" s="66"/>
      <c r="E482" s="66"/>
      <c r="F482" s="67">
        <f t="shared" ref="F482:H483" si="79">F483</f>
        <v>250</v>
      </c>
      <c r="G482" s="67">
        <f t="shared" si="79"/>
        <v>250</v>
      </c>
      <c r="H482" s="67">
        <f t="shared" si="79"/>
        <v>250</v>
      </c>
    </row>
    <row r="483" spans="1:8" s="56" customFormat="1" ht="12" x14ac:dyDescent="0.2">
      <c r="A483" s="65" t="s">
        <v>622</v>
      </c>
      <c r="B483" s="66" t="s">
        <v>66</v>
      </c>
      <c r="C483" s="66" t="s">
        <v>435</v>
      </c>
      <c r="D483" s="92"/>
      <c r="E483" s="66"/>
      <c r="F483" s="67">
        <f t="shared" si="79"/>
        <v>250</v>
      </c>
      <c r="G483" s="67">
        <f t="shared" si="79"/>
        <v>250</v>
      </c>
      <c r="H483" s="67">
        <f t="shared" si="79"/>
        <v>250</v>
      </c>
    </row>
    <row r="484" spans="1:8" s="56" customFormat="1" ht="12" x14ac:dyDescent="0.2">
      <c r="A484" s="65" t="s">
        <v>415</v>
      </c>
      <c r="B484" s="66" t="s">
        <v>66</v>
      </c>
      <c r="C484" s="66" t="s">
        <v>435</v>
      </c>
      <c r="D484" s="66" t="s">
        <v>71</v>
      </c>
      <c r="E484" s="66"/>
      <c r="F484" s="67">
        <f>F485+F487</f>
        <v>250</v>
      </c>
      <c r="G484" s="67">
        <f>G485+G487</f>
        <v>250</v>
      </c>
      <c r="H484" s="67">
        <f>H485+H487</f>
        <v>250</v>
      </c>
    </row>
    <row r="485" spans="1:8" s="56" customFormat="1" ht="12" x14ac:dyDescent="0.2">
      <c r="A485" s="74" t="s">
        <v>495</v>
      </c>
      <c r="B485" s="75" t="s">
        <v>66</v>
      </c>
      <c r="C485" s="75" t="s">
        <v>435</v>
      </c>
      <c r="D485" s="75" t="s">
        <v>71</v>
      </c>
      <c r="E485" s="75" t="s">
        <v>77</v>
      </c>
      <c r="F485" s="76">
        <f>F486</f>
        <v>205</v>
      </c>
      <c r="G485" s="76">
        <f>G486</f>
        <v>205</v>
      </c>
      <c r="H485" s="76">
        <f>H486</f>
        <v>205</v>
      </c>
    </row>
    <row r="486" spans="1:8" s="56" customFormat="1" ht="12" x14ac:dyDescent="0.2">
      <c r="A486" s="74" t="s">
        <v>78</v>
      </c>
      <c r="B486" s="75" t="s">
        <v>66</v>
      </c>
      <c r="C486" s="75" t="s">
        <v>435</v>
      </c>
      <c r="D486" s="75" t="s">
        <v>71</v>
      </c>
      <c r="E486" s="75" t="s">
        <v>79</v>
      </c>
      <c r="F486" s="76">
        <v>205</v>
      </c>
      <c r="G486" s="76">
        <v>205</v>
      </c>
      <c r="H486" s="76">
        <v>205</v>
      </c>
    </row>
    <row r="487" spans="1:8" s="56" customFormat="1" ht="12" x14ac:dyDescent="0.2">
      <c r="A487" s="74" t="s">
        <v>80</v>
      </c>
      <c r="B487" s="75" t="s">
        <v>66</v>
      </c>
      <c r="C487" s="75" t="s">
        <v>435</v>
      </c>
      <c r="D487" s="75" t="s">
        <v>71</v>
      </c>
      <c r="E487" s="75" t="s">
        <v>81</v>
      </c>
      <c r="F487" s="76">
        <f>F488</f>
        <v>45</v>
      </c>
      <c r="G487" s="76">
        <f>G488</f>
        <v>45</v>
      </c>
      <c r="H487" s="76">
        <f>H488</f>
        <v>45</v>
      </c>
    </row>
    <row r="488" spans="1:8" s="56" customFormat="1" ht="12" x14ac:dyDescent="0.2">
      <c r="A488" s="74" t="s">
        <v>453</v>
      </c>
      <c r="B488" s="75" t="s">
        <v>66</v>
      </c>
      <c r="C488" s="75" t="s">
        <v>435</v>
      </c>
      <c r="D488" s="75" t="s">
        <v>71</v>
      </c>
      <c r="E488" s="75" t="s">
        <v>82</v>
      </c>
      <c r="F488" s="76">
        <v>45</v>
      </c>
      <c r="G488" s="76">
        <v>45</v>
      </c>
      <c r="H488" s="76">
        <v>45</v>
      </c>
    </row>
    <row r="489" spans="1:8" s="56" customFormat="1" ht="27" x14ac:dyDescent="0.2">
      <c r="A489" s="230" t="s">
        <v>676</v>
      </c>
      <c r="B489" s="229" t="s">
        <v>218</v>
      </c>
      <c r="C489" s="229"/>
      <c r="D489" s="229"/>
      <c r="E489" s="229"/>
      <c r="F489" s="228">
        <f>F490+F501+F507+F520+F528+F544+F550</f>
        <v>367016.57293000002</v>
      </c>
      <c r="G489" s="228">
        <f>G490+G501+G507+G520+G528+G544+G550</f>
        <v>305172.7</v>
      </c>
      <c r="H489" s="228">
        <f>H490+H501+H507+H520+H528+H544+H550</f>
        <v>265298.7</v>
      </c>
    </row>
    <row r="490" spans="1:8" s="56" customFormat="1" ht="12" x14ac:dyDescent="0.2">
      <c r="A490" s="65" t="s">
        <v>679</v>
      </c>
      <c r="B490" s="66" t="s">
        <v>220</v>
      </c>
      <c r="C490" s="66"/>
      <c r="D490" s="66"/>
      <c r="E490" s="66"/>
      <c r="F490" s="67">
        <f>F491+F496</f>
        <v>4000</v>
      </c>
      <c r="G490" s="67">
        <f>G491+G496</f>
        <v>4080</v>
      </c>
      <c r="H490" s="67">
        <f>H491+H496</f>
        <v>4160</v>
      </c>
    </row>
    <row r="491" spans="1:8" s="56" customFormat="1" ht="12" x14ac:dyDescent="0.2">
      <c r="A491" s="79" t="s">
        <v>680</v>
      </c>
      <c r="B491" s="80" t="s">
        <v>681</v>
      </c>
      <c r="C491" s="80"/>
      <c r="D491" s="80"/>
      <c r="E491" s="80"/>
      <c r="F491" s="89">
        <f t="shared" ref="F491:H494" si="80">F492</f>
        <v>2000</v>
      </c>
      <c r="G491" s="89">
        <f t="shared" si="80"/>
        <v>2080</v>
      </c>
      <c r="H491" s="89">
        <f t="shared" si="80"/>
        <v>2160</v>
      </c>
    </row>
    <row r="492" spans="1:8" s="56" customFormat="1" ht="12" x14ac:dyDescent="0.2">
      <c r="A492" s="65" t="s">
        <v>337</v>
      </c>
      <c r="B492" s="66" t="s">
        <v>681</v>
      </c>
      <c r="C492" s="66" t="s">
        <v>381</v>
      </c>
      <c r="D492" s="66"/>
      <c r="E492" s="80"/>
      <c r="F492" s="89">
        <f t="shared" si="80"/>
        <v>2000</v>
      </c>
      <c r="G492" s="89">
        <f t="shared" si="80"/>
        <v>2080</v>
      </c>
      <c r="H492" s="89">
        <f t="shared" si="80"/>
        <v>2160</v>
      </c>
    </row>
    <row r="493" spans="1:8" s="56" customFormat="1" ht="12" x14ac:dyDescent="0.2">
      <c r="A493" s="65" t="s">
        <v>815</v>
      </c>
      <c r="B493" s="66" t="s">
        <v>681</v>
      </c>
      <c r="C493" s="80" t="s">
        <v>381</v>
      </c>
      <c r="D493" s="66" t="s">
        <v>69</v>
      </c>
      <c r="E493" s="80"/>
      <c r="F493" s="89">
        <f t="shared" si="80"/>
        <v>2000</v>
      </c>
      <c r="G493" s="89">
        <f t="shared" si="80"/>
        <v>2080</v>
      </c>
      <c r="H493" s="89">
        <f t="shared" si="80"/>
        <v>2160</v>
      </c>
    </row>
    <row r="494" spans="1:8" s="56" customFormat="1" ht="12" x14ac:dyDescent="0.2">
      <c r="A494" s="74" t="s">
        <v>495</v>
      </c>
      <c r="B494" s="75" t="s">
        <v>681</v>
      </c>
      <c r="C494" s="75" t="s">
        <v>381</v>
      </c>
      <c r="D494" s="75" t="s">
        <v>69</v>
      </c>
      <c r="E494" s="75" t="s">
        <v>77</v>
      </c>
      <c r="F494" s="88">
        <f t="shared" si="80"/>
        <v>2000</v>
      </c>
      <c r="G494" s="88">
        <f t="shared" si="80"/>
        <v>2080</v>
      </c>
      <c r="H494" s="88">
        <f t="shared" si="80"/>
        <v>2160</v>
      </c>
    </row>
    <row r="495" spans="1:8" s="56" customFormat="1" ht="12" x14ac:dyDescent="0.2">
      <c r="A495" s="74" t="s">
        <v>78</v>
      </c>
      <c r="B495" s="75" t="s">
        <v>681</v>
      </c>
      <c r="C495" s="75" t="s">
        <v>381</v>
      </c>
      <c r="D495" s="75" t="s">
        <v>69</v>
      </c>
      <c r="E495" s="75" t="s">
        <v>79</v>
      </c>
      <c r="F495" s="88">
        <v>2000</v>
      </c>
      <c r="G495" s="88">
        <v>2080</v>
      </c>
      <c r="H495" s="88">
        <v>2160</v>
      </c>
    </row>
    <row r="496" spans="1:8" s="56" customFormat="1" ht="12" x14ac:dyDescent="0.2">
      <c r="A496" s="79" t="s">
        <v>221</v>
      </c>
      <c r="B496" s="80" t="s">
        <v>682</v>
      </c>
      <c r="C496" s="80"/>
      <c r="D496" s="80"/>
      <c r="E496" s="80"/>
      <c r="F496" s="89">
        <f t="shared" ref="F496:H499" si="81">F497</f>
        <v>2000</v>
      </c>
      <c r="G496" s="89">
        <f t="shared" si="81"/>
        <v>2000</v>
      </c>
      <c r="H496" s="89">
        <f t="shared" si="81"/>
        <v>2000</v>
      </c>
    </row>
    <row r="497" spans="1:8" s="56" customFormat="1" ht="12" x14ac:dyDescent="0.2">
      <c r="A497" s="65" t="s">
        <v>337</v>
      </c>
      <c r="B497" s="66" t="s">
        <v>682</v>
      </c>
      <c r="C497" s="66" t="s">
        <v>381</v>
      </c>
      <c r="D497" s="66"/>
      <c r="E497" s="80"/>
      <c r="F497" s="89">
        <f t="shared" si="81"/>
        <v>2000</v>
      </c>
      <c r="G497" s="89">
        <f t="shared" si="81"/>
        <v>2000</v>
      </c>
      <c r="H497" s="89">
        <f t="shared" si="81"/>
        <v>2000</v>
      </c>
    </row>
    <row r="498" spans="1:8" s="56" customFormat="1" ht="12" x14ac:dyDescent="0.2">
      <c r="A498" s="65" t="s">
        <v>815</v>
      </c>
      <c r="B498" s="66" t="s">
        <v>682</v>
      </c>
      <c r="C498" s="80" t="s">
        <v>381</v>
      </c>
      <c r="D498" s="66" t="s">
        <v>69</v>
      </c>
      <c r="E498" s="80"/>
      <c r="F498" s="89">
        <f t="shared" si="81"/>
        <v>2000</v>
      </c>
      <c r="G498" s="89">
        <f t="shared" si="81"/>
        <v>2000</v>
      </c>
      <c r="H498" s="89">
        <f t="shared" si="81"/>
        <v>2000</v>
      </c>
    </row>
    <row r="499" spans="1:8" s="56" customFormat="1" ht="12" x14ac:dyDescent="0.2">
      <c r="A499" s="74" t="s">
        <v>495</v>
      </c>
      <c r="B499" s="75" t="s">
        <v>682</v>
      </c>
      <c r="C499" s="75" t="s">
        <v>381</v>
      </c>
      <c r="D499" s="75" t="s">
        <v>69</v>
      </c>
      <c r="E499" s="75" t="s">
        <v>77</v>
      </c>
      <c r="F499" s="88">
        <f t="shared" si="81"/>
        <v>2000</v>
      </c>
      <c r="G499" s="88">
        <f t="shared" si="81"/>
        <v>2000</v>
      </c>
      <c r="H499" s="88">
        <f t="shared" si="81"/>
        <v>2000</v>
      </c>
    </row>
    <row r="500" spans="1:8" s="56" customFormat="1" ht="12" x14ac:dyDescent="0.2">
      <c r="A500" s="74" t="s">
        <v>78</v>
      </c>
      <c r="B500" s="75" t="s">
        <v>682</v>
      </c>
      <c r="C500" s="75" t="s">
        <v>381</v>
      </c>
      <c r="D500" s="75" t="s">
        <v>69</v>
      </c>
      <c r="E500" s="75" t="s">
        <v>79</v>
      </c>
      <c r="F500" s="88">
        <v>2000</v>
      </c>
      <c r="G500" s="88">
        <v>2000</v>
      </c>
      <c r="H500" s="88">
        <v>2000</v>
      </c>
    </row>
    <row r="501" spans="1:8" s="56" customFormat="1" ht="12" x14ac:dyDescent="0.2">
      <c r="A501" s="65" t="s">
        <v>507</v>
      </c>
      <c r="B501" s="66" t="s">
        <v>219</v>
      </c>
      <c r="C501" s="66"/>
      <c r="D501" s="66"/>
      <c r="E501" s="75"/>
      <c r="F501" s="67">
        <f t="shared" ref="F501:H505" si="82">F502</f>
        <v>2000</v>
      </c>
      <c r="G501" s="67">
        <f t="shared" si="82"/>
        <v>2000</v>
      </c>
      <c r="H501" s="67">
        <f t="shared" si="82"/>
        <v>2000</v>
      </c>
    </row>
    <row r="502" spans="1:8" s="56" customFormat="1" ht="12" x14ac:dyDescent="0.2">
      <c r="A502" s="93" t="s">
        <v>677</v>
      </c>
      <c r="B502" s="86" t="s">
        <v>678</v>
      </c>
      <c r="C502" s="80"/>
      <c r="D502" s="80"/>
      <c r="E502" s="80"/>
      <c r="F502" s="81">
        <f t="shared" si="82"/>
        <v>2000</v>
      </c>
      <c r="G502" s="81">
        <f t="shared" si="82"/>
        <v>2000</v>
      </c>
      <c r="H502" s="81">
        <f t="shared" si="82"/>
        <v>2000</v>
      </c>
    </row>
    <row r="503" spans="1:8" s="56" customFormat="1" ht="12" x14ac:dyDescent="0.2">
      <c r="A503" s="106" t="s">
        <v>325</v>
      </c>
      <c r="B503" s="137" t="s">
        <v>678</v>
      </c>
      <c r="C503" s="66" t="s">
        <v>71</v>
      </c>
      <c r="D503" s="80"/>
      <c r="E503" s="80"/>
      <c r="F503" s="81">
        <f t="shared" si="82"/>
        <v>2000</v>
      </c>
      <c r="G503" s="81">
        <f t="shared" si="82"/>
        <v>2000</v>
      </c>
      <c r="H503" s="81">
        <f t="shared" si="82"/>
        <v>2000</v>
      </c>
    </row>
    <row r="504" spans="1:8" s="56" customFormat="1" ht="12" x14ac:dyDescent="0.2">
      <c r="A504" s="106" t="s">
        <v>813</v>
      </c>
      <c r="B504" s="137" t="s">
        <v>678</v>
      </c>
      <c r="C504" s="66" t="s">
        <v>71</v>
      </c>
      <c r="D504" s="66" t="s">
        <v>436</v>
      </c>
      <c r="E504" s="80"/>
      <c r="F504" s="81">
        <f t="shared" si="82"/>
        <v>2000</v>
      </c>
      <c r="G504" s="81">
        <f t="shared" si="82"/>
        <v>2000</v>
      </c>
      <c r="H504" s="81">
        <f t="shared" si="82"/>
        <v>2000</v>
      </c>
    </row>
    <row r="505" spans="1:8" s="56" customFormat="1" ht="12" x14ac:dyDescent="0.2">
      <c r="A505" s="74" t="s">
        <v>495</v>
      </c>
      <c r="B505" s="75" t="s">
        <v>678</v>
      </c>
      <c r="C505" s="75" t="s">
        <v>71</v>
      </c>
      <c r="D505" s="75" t="s">
        <v>436</v>
      </c>
      <c r="E505" s="75" t="s">
        <v>77</v>
      </c>
      <c r="F505" s="76">
        <f t="shared" si="82"/>
        <v>2000</v>
      </c>
      <c r="G505" s="76">
        <f t="shared" si="82"/>
        <v>2000</v>
      </c>
      <c r="H505" s="76">
        <f t="shared" si="82"/>
        <v>2000</v>
      </c>
    </row>
    <row r="506" spans="1:8" s="56" customFormat="1" ht="12" x14ac:dyDescent="0.2">
      <c r="A506" s="74" t="s">
        <v>78</v>
      </c>
      <c r="B506" s="75" t="s">
        <v>678</v>
      </c>
      <c r="C506" s="75" t="s">
        <v>71</v>
      </c>
      <c r="D506" s="75" t="s">
        <v>436</v>
      </c>
      <c r="E506" s="75" t="s">
        <v>79</v>
      </c>
      <c r="F506" s="76">
        <v>2000</v>
      </c>
      <c r="G506" s="76">
        <v>2000</v>
      </c>
      <c r="H506" s="76">
        <v>2000</v>
      </c>
    </row>
    <row r="507" spans="1:8" s="56" customFormat="1" ht="13.5" x14ac:dyDescent="0.2">
      <c r="A507" s="78" t="s">
        <v>690</v>
      </c>
      <c r="B507" s="69" t="s">
        <v>223</v>
      </c>
      <c r="C507" s="69"/>
      <c r="D507" s="69"/>
      <c r="E507" s="80"/>
      <c r="F507" s="70">
        <f>F508+F515</f>
        <v>18000</v>
      </c>
      <c r="G507" s="70">
        <f>G508+G515</f>
        <v>18000</v>
      </c>
      <c r="H507" s="70">
        <f>H508+H515</f>
        <v>13000</v>
      </c>
    </row>
    <row r="508" spans="1:8" s="56" customFormat="1" ht="12" x14ac:dyDescent="0.2">
      <c r="A508" s="65" t="s">
        <v>691</v>
      </c>
      <c r="B508" s="66" t="s">
        <v>692</v>
      </c>
      <c r="C508" s="66"/>
      <c r="D508" s="66"/>
      <c r="E508" s="75"/>
      <c r="F508" s="87">
        <f t="shared" ref="F508:H509" si="83">F509</f>
        <v>15000</v>
      </c>
      <c r="G508" s="87">
        <f t="shared" si="83"/>
        <v>15000</v>
      </c>
      <c r="H508" s="87">
        <f t="shared" si="83"/>
        <v>10000</v>
      </c>
    </row>
    <row r="509" spans="1:8" s="56" customFormat="1" ht="12" x14ac:dyDescent="0.2">
      <c r="A509" s="65" t="s">
        <v>337</v>
      </c>
      <c r="B509" s="66" t="s">
        <v>692</v>
      </c>
      <c r="C509" s="66" t="s">
        <v>381</v>
      </c>
      <c r="D509" s="66"/>
      <c r="E509" s="75"/>
      <c r="F509" s="87">
        <f t="shared" si="83"/>
        <v>15000</v>
      </c>
      <c r="G509" s="87">
        <f t="shared" si="83"/>
        <v>15000</v>
      </c>
      <c r="H509" s="87">
        <f t="shared" si="83"/>
        <v>10000</v>
      </c>
    </row>
    <row r="510" spans="1:8" s="56" customFormat="1" ht="12" x14ac:dyDescent="0.2">
      <c r="A510" s="65" t="s">
        <v>337</v>
      </c>
      <c r="B510" s="66" t="s">
        <v>692</v>
      </c>
      <c r="C510" s="66" t="s">
        <v>381</v>
      </c>
      <c r="D510" s="66" t="s">
        <v>438</v>
      </c>
      <c r="E510" s="75"/>
      <c r="F510" s="87">
        <f>F511+F513</f>
        <v>15000</v>
      </c>
      <c r="G510" s="87">
        <f>G511+G513</f>
        <v>15000</v>
      </c>
      <c r="H510" s="87">
        <f>H511+H513</f>
        <v>10000</v>
      </c>
    </row>
    <row r="511" spans="1:8" s="56" customFormat="1" ht="12" x14ac:dyDescent="0.2">
      <c r="A511" s="74" t="s">
        <v>495</v>
      </c>
      <c r="B511" s="75" t="s">
        <v>692</v>
      </c>
      <c r="C511" s="91" t="s">
        <v>381</v>
      </c>
      <c r="D511" s="91" t="s">
        <v>438</v>
      </c>
      <c r="E511" s="75" t="s">
        <v>77</v>
      </c>
      <c r="F511" s="88">
        <f>F512</f>
        <v>4500</v>
      </c>
      <c r="G511" s="88">
        <f>G512</f>
        <v>4500</v>
      </c>
      <c r="H511" s="88">
        <f>H512</f>
        <v>4500</v>
      </c>
    </row>
    <row r="512" spans="1:8" s="56" customFormat="1" ht="12" x14ac:dyDescent="0.2">
      <c r="A512" s="74" t="s">
        <v>78</v>
      </c>
      <c r="B512" s="75" t="s">
        <v>692</v>
      </c>
      <c r="C512" s="75" t="s">
        <v>381</v>
      </c>
      <c r="D512" s="75" t="s">
        <v>438</v>
      </c>
      <c r="E512" s="75" t="s">
        <v>79</v>
      </c>
      <c r="F512" s="88">
        <v>4500</v>
      </c>
      <c r="G512" s="88">
        <v>4500</v>
      </c>
      <c r="H512" s="88">
        <v>4500</v>
      </c>
    </row>
    <row r="513" spans="1:8" s="56" customFormat="1" ht="12" x14ac:dyDescent="0.2">
      <c r="A513" s="74" t="s">
        <v>202</v>
      </c>
      <c r="B513" s="75" t="s">
        <v>692</v>
      </c>
      <c r="C513" s="91" t="s">
        <v>381</v>
      </c>
      <c r="D513" s="91" t="s">
        <v>438</v>
      </c>
      <c r="E513" s="75" t="s">
        <v>382</v>
      </c>
      <c r="F513" s="88">
        <f>F514</f>
        <v>10500</v>
      </c>
      <c r="G513" s="88">
        <f>G514</f>
        <v>10500</v>
      </c>
      <c r="H513" s="88">
        <f>H514</f>
        <v>5500</v>
      </c>
    </row>
    <row r="514" spans="1:8" s="56" customFormat="1" ht="12" x14ac:dyDescent="0.2">
      <c r="A514" s="74" t="s">
        <v>383</v>
      </c>
      <c r="B514" s="75" t="s">
        <v>692</v>
      </c>
      <c r="C514" s="75" t="s">
        <v>381</v>
      </c>
      <c r="D514" s="75" t="s">
        <v>438</v>
      </c>
      <c r="E514" s="75" t="s">
        <v>384</v>
      </c>
      <c r="F514" s="88">
        <v>10500</v>
      </c>
      <c r="G514" s="88">
        <v>10500</v>
      </c>
      <c r="H514" s="88">
        <v>5500</v>
      </c>
    </row>
    <row r="515" spans="1:8" s="56" customFormat="1" ht="12" x14ac:dyDescent="0.2">
      <c r="A515" s="65" t="s">
        <v>510</v>
      </c>
      <c r="B515" s="66" t="s">
        <v>693</v>
      </c>
      <c r="C515" s="66"/>
      <c r="D515" s="66"/>
      <c r="E515" s="66"/>
      <c r="F515" s="87">
        <f t="shared" ref="F515:H518" si="84">F516</f>
        <v>3000</v>
      </c>
      <c r="G515" s="87">
        <f t="shared" si="84"/>
        <v>3000</v>
      </c>
      <c r="H515" s="87">
        <f t="shared" si="84"/>
        <v>3000</v>
      </c>
    </row>
    <row r="516" spans="1:8" s="56" customFormat="1" ht="12" x14ac:dyDescent="0.2">
      <c r="A516" s="65" t="s">
        <v>337</v>
      </c>
      <c r="B516" s="66" t="s">
        <v>693</v>
      </c>
      <c r="C516" s="66" t="s">
        <v>381</v>
      </c>
      <c r="D516" s="66"/>
      <c r="E516" s="66"/>
      <c r="F516" s="87">
        <f t="shared" si="84"/>
        <v>3000</v>
      </c>
      <c r="G516" s="87">
        <f t="shared" si="84"/>
        <v>3000</v>
      </c>
      <c r="H516" s="87">
        <f t="shared" si="84"/>
        <v>3000</v>
      </c>
    </row>
    <row r="517" spans="1:8" s="56" customFormat="1" ht="12" x14ac:dyDescent="0.2">
      <c r="A517" s="65" t="s">
        <v>339</v>
      </c>
      <c r="B517" s="66" t="s">
        <v>693</v>
      </c>
      <c r="C517" s="66" t="s">
        <v>381</v>
      </c>
      <c r="D517" s="66" t="s">
        <v>438</v>
      </c>
      <c r="E517" s="66"/>
      <c r="F517" s="87">
        <f t="shared" si="84"/>
        <v>3000</v>
      </c>
      <c r="G517" s="87">
        <f t="shared" si="84"/>
        <v>3000</v>
      </c>
      <c r="H517" s="87">
        <f t="shared" si="84"/>
        <v>3000</v>
      </c>
    </row>
    <row r="518" spans="1:8" s="56" customFormat="1" ht="12" x14ac:dyDescent="0.2">
      <c r="A518" s="74" t="s">
        <v>495</v>
      </c>
      <c r="B518" s="75" t="s">
        <v>693</v>
      </c>
      <c r="C518" s="75" t="s">
        <v>381</v>
      </c>
      <c r="D518" s="75" t="s">
        <v>438</v>
      </c>
      <c r="E518" s="75" t="s">
        <v>77</v>
      </c>
      <c r="F518" s="88">
        <f t="shared" si="84"/>
        <v>3000</v>
      </c>
      <c r="G518" s="88">
        <f t="shared" si="84"/>
        <v>3000</v>
      </c>
      <c r="H518" s="88">
        <f t="shared" si="84"/>
        <v>3000</v>
      </c>
    </row>
    <row r="519" spans="1:8" s="56" customFormat="1" ht="12" x14ac:dyDescent="0.2">
      <c r="A519" s="74" t="s">
        <v>78</v>
      </c>
      <c r="B519" s="75" t="s">
        <v>693</v>
      </c>
      <c r="C519" s="75" t="s">
        <v>381</v>
      </c>
      <c r="D519" s="75" t="s">
        <v>438</v>
      </c>
      <c r="E519" s="75" t="s">
        <v>79</v>
      </c>
      <c r="F519" s="88">
        <v>3000</v>
      </c>
      <c r="G519" s="88">
        <v>3000</v>
      </c>
      <c r="H519" s="88">
        <v>3000</v>
      </c>
    </row>
    <row r="520" spans="1:8" s="56" customFormat="1" ht="24" x14ac:dyDescent="0.2">
      <c r="A520" s="65" t="s">
        <v>694</v>
      </c>
      <c r="B520" s="66" t="s">
        <v>136</v>
      </c>
      <c r="C520" s="66"/>
      <c r="D520" s="66"/>
      <c r="E520" s="75"/>
      <c r="F520" s="67">
        <f t="shared" ref="F520:H522" si="85">F521</f>
        <v>76561.8</v>
      </c>
      <c r="G520" s="67">
        <f t="shared" si="85"/>
        <v>63561.8</v>
      </c>
      <c r="H520" s="67">
        <f t="shared" si="85"/>
        <v>48322.8</v>
      </c>
    </row>
    <row r="521" spans="1:8" s="56" customFormat="1" ht="24" x14ac:dyDescent="0.2">
      <c r="A521" s="79" t="s">
        <v>695</v>
      </c>
      <c r="B521" s="80" t="s">
        <v>696</v>
      </c>
      <c r="C521" s="80"/>
      <c r="D521" s="80"/>
      <c r="E521" s="92"/>
      <c r="F521" s="81">
        <f t="shared" si="85"/>
        <v>76561.8</v>
      </c>
      <c r="G521" s="81">
        <f t="shared" si="85"/>
        <v>63561.8</v>
      </c>
      <c r="H521" s="81">
        <f t="shared" si="85"/>
        <v>48322.8</v>
      </c>
    </row>
    <row r="522" spans="1:8" s="56" customFormat="1" ht="12" x14ac:dyDescent="0.2">
      <c r="A522" s="65" t="s">
        <v>337</v>
      </c>
      <c r="B522" s="66" t="s">
        <v>696</v>
      </c>
      <c r="C522" s="66" t="s">
        <v>381</v>
      </c>
      <c r="D522" s="66"/>
      <c r="E522" s="92"/>
      <c r="F522" s="81">
        <f t="shared" si="85"/>
        <v>76561.8</v>
      </c>
      <c r="G522" s="81">
        <f t="shared" si="85"/>
        <v>63561.8</v>
      </c>
      <c r="H522" s="81">
        <f t="shared" si="85"/>
        <v>48322.8</v>
      </c>
    </row>
    <row r="523" spans="1:8" s="56" customFormat="1" ht="12" x14ac:dyDescent="0.2">
      <c r="A523" s="65" t="s">
        <v>339</v>
      </c>
      <c r="B523" s="66" t="s">
        <v>696</v>
      </c>
      <c r="C523" s="66" t="s">
        <v>381</v>
      </c>
      <c r="D523" s="66" t="s">
        <v>438</v>
      </c>
      <c r="E523" s="92"/>
      <c r="F523" s="81">
        <f>F524+F526</f>
        <v>76561.8</v>
      </c>
      <c r="G523" s="81">
        <f>G524+G526</f>
        <v>63561.8</v>
      </c>
      <c r="H523" s="81">
        <f>H524+H526</f>
        <v>48322.8</v>
      </c>
    </row>
    <row r="524" spans="1:8" s="56" customFormat="1" ht="12" x14ac:dyDescent="0.2">
      <c r="A524" s="74" t="s">
        <v>495</v>
      </c>
      <c r="B524" s="75" t="s">
        <v>696</v>
      </c>
      <c r="C524" s="75" t="s">
        <v>381</v>
      </c>
      <c r="D524" s="75" t="s">
        <v>438</v>
      </c>
      <c r="E524" s="75" t="s">
        <v>77</v>
      </c>
      <c r="F524" s="76">
        <f>F525</f>
        <v>72561.8</v>
      </c>
      <c r="G524" s="76">
        <f>G525</f>
        <v>59561.8</v>
      </c>
      <c r="H524" s="76">
        <f>H525</f>
        <v>44322.8</v>
      </c>
    </row>
    <row r="525" spans="1:8" s="56" customFormat="1" ht="12" x14ac:dyDescent="0.2">
      <c r="A525" s="74" t="s">
        <v>78</v>
      </c>
      <c r="B525" s="75" t="s">
        <v>696</v>
      </c>
      <c r="C525" s="75" t="s">
        <v>381</v>
      </c>
      <c r="D525" s="75" t="s">
        <v>438</v>
      </c>
      <c r="E525" s="75" t="s">
        <v>79</v>
      </c>
      <c r="F525" s="76">
        <v>72561.8</v>
      </c>
      <c r="G525" s="76">
        <v>59561.8</v>
      </c>
      <c r="H525" s="76">
        <v>44322.8</v>
      </c>
    </row>
    <row r="526" spans="1:8" s="56" customFormat="1" ht="12" x14ac:dyDescent="0.2">
      <c r="A526" s="74" t="s">
        <v>202</v>
      </c>
      <c r="B526" s="75" t="s">
        <v>696</v>
      </c>
      <c r="C526" s="91" t="s">
        <v>381</v>
      </c>
      <c r="D526" s="91" t="s">
        <v>438</v>
      </c>
      <c r="E526" s="75" t="s">
        <v>382</v>
      </c>
      <c r="F526" s="76">
        <f>F527</f>
        <v>4000</v>
      </c>
      <c r="G526" s="76">
        <f>G527</f>
        <v>4000</v>
      </c>
      <c r="H526" s="76">
        <f>H527</f>
        <v>4000</v>
      </c>
    </row>
    <row r="527" spans="1:8" s="56" customFormat="1" ht="12" x14ac:dyDescent="0.2">
      <c r="A527" s="74" t="s">
        <v>383</v>
      </c>
      <c r="B527" s="75" t="s">
        <v>696</v>
      </c>
      <c r="C527" s="75" t="s">
        <v>381</v>
      </c>
      <c r="D527" s="75" t="s">
        <v>438</v>
      </c>
      <c r="E527" s="75" t="s">
        <v>384</v>
      </c>
      <c r="F527" s="76">
        <v>4000</v>
      </c>
      <c r="G527" s="76">
        <v>4000</v>
      </c>
      <c r="H527" s="76">
        <v>4000</v>
      </c>
    </row>
    <row r="528" spans="1:8" s="56" customFormat="1" ht="13.5" x14ac:dyDescent="0.2">
      <c r="A528" s="78" t="s">
        <v>683</v>
      </c>
      <c r="B528" s="69" t="s">
        <v>447</v>
      </c>
      <c r="C528" s="69"/>
      <c r="D528" s="69"/>
      <c r="E528" s="120"/>
      <c r="F528" s="70">
        <v>11100</v>
      </c>
      <c r="G528" s="70">
        <v>11100</v>
      </c>
      <c r="H528" s="70">
        <v>6100</v>
      </c>
    </row>
    <row r="529" spans="1:8" s="56" customFormat="1" ht="24" x14ac:dyDescent="0.2">
      <c r="A529" s="83" t="s">
        <v>684</v>
      </c>
      <c r="B529" s="80" t="s">
        <v>685</v>
      </c>
      <c r="C529" s="80"/>
      <c r="D529" s="80"/>
      <c r="E529" s="80"/>
      <c r="F529" s="81">
        <f t="shared" ref="F529:H532" si="86">F530</f>
        <v>500</v>
      </c>
      <c r="G529" s="81">
        <f t="shared" si="86"/>
        <v>500</v>
      </c>
      <c r="H529" s="81">
        <f t="shared" si="86"/>
        <v>500</v>
      </c>
    </row>
    <row r="530" spans="1:8" s="56" customFormat="1" ht="12" x14ac:dyDescent="0.2">
      <c r="A530" s="65" t="s">
        <v>337</v>
      </c>
      <c r="B530" s="66" t="s">
        <v>685</v>
      </c>
      <c r="C530" s="66" t="s">
        <v>381</v>
      </c>
      <c r="D530" s="66"/>
      <c r="E530" s="80"/>
      <c r="F530" s="81">
        <f t="shared" si="86"/>
        <v>500</v>
      </c>
      <c r="G530" s="81">
        <f t="shared" si="86"/>
        <v>500</v>
      </c>
      <c r="H530" s="81">
        <f t="shared" si="86"/>
        <v>500</v>
      </c>
    </row>
    <row r="531" spans="1:8" s="56" customFormat="1" ht="12" x14ac:dyDescent="0.2">
      <c r="A531" s="65" t="s">
        <v>338</v>
      </c>
      <c r="B531" s="66" t="s">
        <v>685</v>
      </c>
      <c r="C531" s="66" t="s">
        <v>381</v>
      </c>
      <c r="D531" s="66" t="s">
        <v>69</v>
      </c>
      <c r="E531" s="80"/>
      <c r="F531" s="81">
        <f t="shared" si="86"/>
        <v>500</v>
      </c>
      <c r="G531" s="81">
        <f t="shared" si="86"/>
        <v>500</v>
      </c>
      <c r="H531" s="81">
        <f t="shared" si="86"/>
        <v>500</v>
      </c>
    </row>
    <row r="532" spans="1:8" s="56" customFormat="1" ht="12" x14ac:dyDescent="0.2">
      <c r="A532" s="74" t="s">
        <v>495</v>
      </c>
      <c r="B532" s="75" t="s">
        <v>685</v>
      </c>
      <c r="C532" s="75" t="s">
        <v>381</v>
      </c>
      <c r="D532" s="75" t="s">
        <v>69</v>
      </c>
      <c r="E532" s="75" t="s">
        <v>77</v>
      </c>
      <c r="F532" s="76">
        <f t="shared" si="86"/>
        <v>500</v>
      </c>
      <c r="G532" s="76">
        <f t="shared" si="86"/>
        <v>500</v>
      </c>
      <c r="H532" s="76">
        <f t="shared" si="86"/>
        <v>500</v>
      </c>
    </row>
    <row r="533" spans="1:8" s="56" customFormat="1" ht="12" x14ac:dyDescent="0.2">
      <c r="A533" s="74" t="s">
        <v>78</v>
      </c>
      <c r="B533" s="75" t="s">
        <v>685</v>
      </c>
      <c r="C533" s="75" t="s">
        <v>381</v>
      </c>
      <c r="D533" s="75" t="s">
        <v>69</v>
      </c>
      <c r="E533" s="75" t="s">
        <v>79</v>
      </c>
      <c r="F533" s="76">
        <v>500</v>
      </c>
      <c r="G533" s="76">
        <v>500</v>
      </c>
      <c r="H533" s="76">
        <v>500</v>
      </c>
    </row>
    <row r="534" spans="1:8" s="56" customFormat="1" ht="24" x14ac:dyDescent="0.2">
      <c r="A534" s="79" t="s">
        <v>508</v>
      </c>
      <c r="B534" s="80" t="s">
        <v>686</v>
      </c>
      <c r="C534" s="80"/>
      <c r="D534" s="80"/>
      <c r="E534" s="80"/>
      <c r="F534" s="81">
        <f t="shared" ref="F534:H537" si="87">F535</f>
        <v>500</v>
      </c>
      <c r="G534" s="81">
        <f t="shared" si="87"/>
        <v>500</v>
      </c>
      <c r="H534" s="81">
        <f t="shared" si="87"/>
        <v>500</v>
      </c>
    </row>
    <row r="535" spans="1:8" s="56" customFormat="1" ht="12" x14ac:dyDescent="0.2">
      <c r="A535" s="65" t="s">
        <v>337</v>
      </c>
      <c r="B535" s="66" t="s">
        <v>686</v>
      </c>
      <c r="C535" s="66" t="s">
        <v>381</v>
      </c>
      <c r="D535" s="66"/>
      <c r="E535" s="80"/>
      <c r="F535" s="81">
        <f t="shared" si="87"/>
        <v>500</v>
      </c>
      <c r="G535" s="81">
        <f t="shared" si="87"/>
        <v>500</v>
      </c>
      <c r="H535" s="81">
        <f t="shared" si="87"/>
        <v>500</v>
      </c>
    </row>
    <row r="536" spans="1:8" s="56" customFormat="1" ht="12" x14ac:dyDescent="0.2">
      <c r="A536" s="65" t="s">
        <v>338</v>
      </c>
      <c r="B536" s="66" t="s">
        <v>686</v>
      </c>
      <c r="C536" s="66" t="s">
        <v>381</v>
      </c>
      <c r="D536" s="66" t="s">
        <v>69</v>
      </c>
      <c r="E536" s="80"/>
      <c r="F536" s="81">
        <f t="shared" si="87"/>
        <v>500</v>
      </c>
      <c r="G536" s="81">
        <f t="shared" si="87"/>
        <v>500</v>
      </c>
      <c r="H536" s="81">
        <f t="shared" si="87"/>
        <v>500</v>
      </c>
    </row>
    <row r="537" spans="1:8" s="56" customFormat="1" ht="12" x14ac:dyDescent="0.2">
      <c r="A537" s="74" t="s">
        <v>495</v>
      </c>
      <c r="B537" s="75" t="s">
        <v>686</v>
      </c>
      <c r="C537" s="75" t="s">
        <v>381</v>
      </c>
      <c r="D537" s="75" t="s">
        <v>69</v>
      </c>
      <c r="E537" s="75" t="s">
        <v>77</v>
      </c>
      <c r="F537" s="76">
        <f t="shared" si="87"/>
        <v>500</v>
      </c>
      <c r="G537" s="76">
        <f t="shared" si="87"/>
        <v>500</v>
      </c>
      <c r="H537" s="76">
        <f t="shared" si="87"/>
        <v>500</v>
      </c>
    </row>
    <row r="538" spans="1:8" s="56" customFormat="1" ht="12" x14ac:dyDescent="0.2">
      <c r="A538" s="74" t="s">
        <v>78</v>
      </c>
      <c r="B538" s="75" t="s">
        <v>686</v>
      </c>
      <c r="C538" s="75" t="s">
        <v>381</v>
      </c>
      <c r="D538" s="75" t="s">
        <v>69</v>
      </c>
      <c r="E538" s="75" t="s">
        <v>79</v>
      </c>
      <c r="F538" s="76">
        <v>500</v>
      </c>
      <c r="G538" s="76">
        <v>500</v>
      </c>
      <c r="H538" s="76">
        <v>500</v>
      </c>
    </row>
    <row r="539" spans="1:8" s="56" customFormat="1" ht="12" x14ac:dyDescent="0.2">
      <c r="A539" s="83" t="s">
        <v>222</v>
      </c>
      <c r="B539" s="86" t="s">
        <v>687</v>
      </c>
      <c r="C539" s="80"/>
      <c r="D539" s="80"/>
      <c r="E539" s="80"/>
      <c r="F539" s="81">
        <f t="shared" ref="F539:H542" si="88">F540</f>
        <v>10100</v>
      </c>
      <c r="G539" s="81">
        <f t="shared" si="88"/>
        <v>10100</v>
      </c>
      <c r="H539" s="81">
        <f t="shared" si="88"/>
        <v>5100</v>
      </c>
    </row>
    <row r="540" spans="1:8" s="56" customFormat="1" ht="12" x14ac:dyDescent="0.2">
      <c r="A540" s="65" t="s">
        <v>337</v>
      </c>
      <c r="B540" s="137" t="s">
        <v>687</v>
      </c>
      <c r="C540" s="66" t="s">
        <v>381</v>
      </c>
      <c r="D540" s="66"/>
      <c r="E540" s="80"/>
      <c r="F540" s="81">
        <f t="shared" si="88"/>
        <v>10100</v>
      </c>
      <c r="G540" s="81">
        <f t="shared" si="88"/>
        <v>10100</v>
      </c>
      <c r="H540" s="81">
        <f t="shared" si="88"/>
        <v>5100</v>
      </c>
    </row>
    <row r="541" spans="1:8" s="56" customFormat="1" ht="12" x14ac:dyDescent="0.2">
      <c r="A541" s="65" t="s">
        <v>338</v>
      </c>
      <c r="B541" s="137" t="s">
        <v>687</v>
      </c>
      <c r="C541" s="66" t="s">
        <v>381</v>
      </c>
      <c r="D541" s="66" t="s">
        <v>69</v>
      </c>
      <c r="E541" s="80"/>
      <c r="F541" s="81">
        <f t="shared" si="88"/>
        <v>10100</v>
      </c>
      <c r="G541" s="81">
        <f t="shared" si="88"/>
        <v>10100</v>
      </c>
      <c r="H541" s="81">
        <f t="shared" si="88"/>
        <v>5100</v>
      </c>
    </row>
    <row r="542" spans="1:8" s="56" customFormat="1" ht="12" x14ac:dyDescent="0.2">
      <c r="A542" s="74" t="s">
        <v>495</v>
      </c>
      <c r="B542" s="75" t="s">
        <v>687</v>
      </c>
      <c r="C542" s="75" t="s">
        <v>381</v>
      </c>
      <c r="D542" s="75" t="s">
        <v>69</v>
      </c>
      <c r="E542" s="75" t="s">
        <v>77</v>
      </c>
      <c r="F542" s="76">
        <f t="shared" si="88"/>
        <v>10100</v>
      </c>
      <c r="G542" s="76">
        <f t="shared" si="88"/>
        <v>10100</v>
      </c>
      <c r="H542" s="76">
        <f t="shared" si="88"/>
        <v>5100</v>
      </c>
    </row>
    <row r="543" spans="1:8" s="56" customFormat="1" ht="12" x14ac:dyDescent="0.2">
      <c r="A543" s="74" t="s">
        <v>78</v>
      </c>
      <c r="B543" s="75" t="s">
        <v>687</v>
      </c>
      <c r="C543" s="75" t="s">
        <v>381</v>
      </c>
      <c r="D543" s="75" t="s">
        <v>69</v>
      </c>
      <c r="E543" s="75" t="s">
        <v>79</v>
      </c>
      <c r="F543" s="76">
        <v>10100</v>
      </c>
      <c r="G543" s="76">
        <v>10100</v>
      </c>
      <c r="H543" s="76">
        <v>5100</v>
      </c>
    </row>
    <row r="544" spans="1:8" s="56" customFormat="1" ht="12" x14ac:dyDescent="0.2">
      <c r="A544" s="79" t="s">
        <v>697</v>
      </c>
      <c r="B544" s="80" t="s">
        <v>698</v>
      </c>
      <c r="C544" s="80"/>
      <c r="D544" s="80"/>
      <c r="E544" s="80"/>
      <c r="F544" s="81">
        <f t="shared" ref="F544:H548" si="89">F545</f>
        <v>17310</v>
      </c>
      <c r="G544" s="81">
        <f t="shared" si="89"/>
        <v>17310</v>
      </c>
      <c r="H544" s="81">
        <f t="shared" si="89"/>
        <v>12310</v>
      </c>
    </row>
    <row r="545" spans="1:8" s="56" customFormat="1" ht="12" x14ac:dyDescent="0.2">
      <c r="A545" s="79" t="s">
        <v>699</v>
      </c>
      <c r="B545" s="80" t="s">
        <v>700</v>
      </c>
      <c r="C545" s="75"/>
      <c r="D545" s="75"/>
      <c r="E545" s="80"/>
      <c r="F545" s="81">
        <f t="shared" si="89"/>
        <v>17310</v>
      </c>
      <c r="G545" s="81">
        <f t="shared" si="89"/>
        <v>17310</v>
      </c>
      <c r="H545" s="81">
        <f t="shared" si="89"/>
        <v>12310</v>
      </c>
    </row>
    <row r="546" spans="1:8" s="56" customFormat="1" ht="12" x14ac:dyDescent="0.2">
      <c r="A546" s="65" t="s">
        <v>337</v>
      </c>
      <c r="B546" s="66" t="s">
        <v>700</v>
      </c>
      <c r="C546" s="66" t="s">
        <v>381</v>
      </c>
      <c r="D546" s="66"/>
      <c r="E546" s="80"/>
      <c r="F546" s="81">
        <f t="shared" si="89"/>
        <v>17310</v>
      </c>
      <c r="G546" s="81">
        <f t="shared" si="89"/>
        <v>17310</v>
      </c>
      <c r="H546" s="81">
        <f t="shared" si="89"/>
        <v>12310</v>
      </c>
    </row>
    <row r="547" spans="1:8" s="56" customFormat="1" ht="12" x14ac:dyDescent="0.2">
      <c r="A547" s="65" t="s">
        <v>339</v>
      </c>
      <c r="B547" s="66" t="s">
        <v>700</v>
      </c>
      <c r="C547" s="66" t="s">
        <v>381</v>
      </c>
      <c r="D547" s="66" t="s">
        <v>438</v>
      </c>
      <c r="E547" s="80"/>
      <c r="F547" s="81">
        <f t="shared" si="89"/>
        <v>17310</v>
      </c>
      <c r="G547" s="81">
        <f t="shared" si="89"/>
        <v>17310</v>
      </c>
      <c r="H547" s="81">
        <f t="shared" si="89"/>
        <v>12310</v>
      </c>
    </row>
    <row r="548" spans="1:8" s="56" customFormat="1" ht="12" x14ac:dyDescent="0.2">
      <c r="A548" s="74" t="s">
        <v>495</v>
      </c>
      <c r="B548" s="75" t="s">
        <v>700</v>
      </c>
      <c r="C548" s="75" t="s">
        <v>381</v>
      </c>
      <c r="D548" s="75" t="s">
        <v>438</v>
      </c>
      <c r="E548" s="75" t="s">
        <v>77</v>
      </c>
      <c r="F548" s="76">
        <f t="shared" si="89"/>
        <v>17310</v>
      </c>
      <c r="G548" s="76">
        <f t="shared" si="89"/>
        <v>17310</v>
      </c>
      <c r="H548" s="76">
        <f t="shared" si="89"/>
        <v>12310</v>
      </c>
    </row>
    <row r="549" spans="1:8" s="56" customFormat="1" ht="12" x14ac:dyDescent="0.2">
      <c r="A549" s="74" t="s">
        <v>78</v>
      </c>
      <c r="B549" s="75" t="s">
        <v>700</v>
      </c>
      <c r="C549" s="75" t="s">
        <v>381</v>
      </c>
      <c r="D549" s="75" t="s">
        <v>438</v>
      </c>
      <c r="E549" s="75" t="s">
        <v>79</v>
      </c>
      <c r="F549" s="76">
        <v>17310</v>
      </c>
      <c r="G549" s="76">
        <v>17310</v>
      </c>
      <c r="H549" s="76">
        <v>12310</v>
      </c>
    </row>
    <row r="550" spans="1:8" s="56" customFormat="1" ht="12" x14ac:dyDescent="0.2">
      <c r="A550" s="79" t="s">
        <v>135</v>
      </c>
      <c r="B550" s="80" t="s">
        <v>115</v>
      </c>
      <c r="C550" s="80"/>
      <c r="D550" s="80"/>
      <c r="E550" s="92"/>
      <c r="F550" s="81">
        <f>F551+F556+F561+F566+F571+F576+F586+F591+F596+F601+F606</f>
        <v>238044.77293000001</v>
      </c>
      <c r="G550" s="81">
        <f>G551+G556+G561+G566+G571+G576+G586+G591+G596+G601+G606</f>
        <v>189120.9</v>
      </c>
      <c r="H550" s="81">
        <f>H551+H556+H561+H566+H571+H576+H586+H591+H596+H601+H606</f>
        <v>179405.9</v>
      </c>
    </row>
    <row r="551" spans="1:8" s="56" customFormat="1" ht="48" x14ac:dyDescent="0.2">
      <c r="A551" s="93" t="s">
        <v>526</v>
      </c>
      <c r="B551" s="80" t="s">
        <v>541</v>
      </c>
      <c r="C551" s="80"/>
      <c r="D551" s="80"/>
      <c r="E551" s="80"/>
      <c r="F551" s="89">
        <f t="shared" ref="F551:H554" si="90">F552</f>
        <v>19512.049009999999</v>
      </c>
      <c r="G551" s="89">
        <f t="shared" si="90"/>
        <v>0</v>
      </c>
      <c r="H551" s="89">
        <f t="shared" si="90"/>
        <v>0</v>
      </c>
    </row>
    <row r="552" spans="1:8" s="56" customFormat="1" ht="12" x14ac:dyDescent="0.2">
      <c r="A552" s="65" t="s">
        <v>337</v>
      </c>
      <c r="B552" s="66" t="s">
        <v>541</v>
      </c>
      <c r="C552" s="66" t="s">
        <v>381</v>
      </c>
      <c r="D552" s="66"/>
      <c r="E552" s="80"/>
      <c r="F552" s="89">
        <f t="shared" si="90"/>
        <v>19512.049009999999</v>
      </c>
      <c r="G552" s="89">
        <f t="shared" si="90"/>
        <v>0</v>
      </c>
      <c r="H552" s="89">
        <f t="shared" si="90"/>
        <v>0</v>
      </c>
    </row>
    <row r="553" spans="1:8" s="56" customFormat="1" ht="12" x14ac:dyDescent="0.2">
      <c r="A553" s="65" t="s">
        <v>338</v>
      </c>
      <c r="B553" s="66" t="s">
        <v>541</v>
      </c>
      <c r="C553" s="66" t="s">
        <v>381</v>
      </c>
      <c r="D553" s="66" t="s">
        <v>69</v>
      </c>
      <c r="E553" s="80"/>
      <c r="F553" s="89">
        <f t="shared" si="90"/>
        <v>19512.049009999999</v>
      </c>
      <c r="G553" s="89">
        <f t="shared" si="90"/>
        <v>0</v>
      </c>
      <c r="H553" s="89">
        <f t="shared" si="90"/>
        <v>0</v>
      </c>
    </row>
    <row r="554" spans="1:8" s="56" customFormat="1" ht="12" x14ac:dyDescent="0.2">
      <c r="A554" s="74" t="s">
        <v>202</v>
      </c>
      <c r="B554" s="75" t="s">
        <v>541</v>
      </c>
      <c r="C554" s="75" t="s">
        <v>381</v>
      </c>
      <c r="D554" s="75" t="s">
        <v>69</v>
      </c>
      <c r="E554" s="75" t="s">
        <v>382</v>
      </c>
      <c r="F554" s="88">
        <f t="shared" si="90"/>
        <v>19512.049009999999</v>
      </c>
      <c r="G554" s="88">
        <f t="shared" si="90"/>
        <v>0</v>
      </c>
      <c r="H554" s="88">
        <f t="shared" si="90"/>
        <v>0</v>
      </c>
    </row>
    <row r="555" spans="1:8" s="56" customFormat="1" ht="12" x14ac:dyDescent="0.2">
      <c r="A555" s="74" t="s">
        <v>383</v>
      </c>
      <c r="B555" s="75" t="s">
        <v>541</v>
      </c>
      <c r="C555" s="75" t="s">
        <v>381</v>
      </c>
      <c r="D555" s="75" t="s">
        <v>69</v>
      </c>
      <c r="E555" s="75" t="s">
        <v>384</v>
      </c>
      <c r="F555" s="88">
        <v>19512.049009999999</v>
      </c>
      <c r="G555" s="88">
        <v>0</v>
      </c>
      <c r="H555" s="88">
        <v>0</v>
      </c>
    </row>
    <row r="556" spans="1:8" s="56" customFormat="1" ht="54" x14ac:dyDescent="0.2">
      <c r="A556" s="78" t="s">
        <v>527</v>
      </c>
      <c r="B556" s="69" t="s">
        <v>542</v>
      </c>
      <c r="C556" s="69"/>
      <c r="D556" s="69"/>
      <c r="E556" s="69"/>
      <c r="F556" s="89">
        <f t="shared" ref="F556:H559" si="91">F557</f>
        <v>686.82392000000004</v>
      </c>
      <c r="G556" s="89">
        <f t="shared" si="91"/>
        <v>0</v>
      </c>
      <c r="H556" s="89">
        <f t="shared" si="91"/>
        <v>0</v>
      </c>
    </row>
    <row r="557" spans="1:8" s="56" customFormat="1" ht="13.5" x14ac:dyDescent="0.2">
      <c r="A557" s="65" t="s">
        <v>337</v>
      </c>
      <c r="B557" s="66" t="s">
        <v>542</v>
      </c>
      <c r="C557" s="66" t="s">
        <v>381</v>
      </c>
      <c r="D557" s="66"/>
      <c r="E557" s="69"/>
      <c r="F557" s="89">
        <f t="shared" si="91"/>
        <v>686.82392000000004</v>
      </c>
      <c r="G557" s="89">
        <f t="shared" si="91"/>
        <v>0</v>
      </c>
      <c r="H557" s="89">
        <f t="shared" si="91"/>
        <v>0</v>
      </c>
    </row>
    <row r="558" spans="1:8" s="56" customFormat="1" ht="13.5" x14ac:dyDescent="0.2">
      <c r="A558" s="65" t="s">
        <v>338</v>
      </c>
      <c r="B558" s="66" t="s">
        <v>542</v>
      </c>
      <c r="C558" s="66" t="s">
        <v>381</v>
      </c>
      <c r="D558" s="66" t="s">
        <v>69</v>
      </c>
      <c r="E558" s="69"/>
      <c r="F558" s="89">
        <f t="shared" si="91"/>
        <v>686.82392000000004</v>
      </c>
      <c r="G558" s="89">
        <f t="shared" si="91"/>
        <v>0</v>
      </c>
      <c r="H558" s="89">
        <f t="shared" si="91"/>
        <v>0</v>
      </c>
    </row>
    <row r="559" spans="1:8" s="56" customFormat="1" ht="12" x14ac:dyDescent="0.2">
      <c r="A559" s="74" t="s">
        <v>202</v>
      </c>
      <c r="B559" s="75" t="s">
        <v>542</v>
      </c>
      <c r="C559" s="75" t="s">
        <v>381</v>
      </c>
      <c r="D559" s="75" t="s">
        <v>69</v>
      </c>
      <c r="E559" s="75" t="s">
        <v>382</v>
      </c>
      <c r="F559" s="88">
        <f t="shared" si="91"/>
        <v>686.82392000000004</v>
      </c>
      <c r="G559" s="88">
        <f t="shared" si="91"/>
        <v>0</v>
      </c>
      <c r="H559" s="88">
        <f t="shared" si="91"/>
        <v>0</v>
      </c>
    </row>
    <row r="560" spans="1:8" s="56" customFormat="1" ht="12" x14ac:dyDescent="0.2">
      <c r="A560" s="74" t="s">
        <v>383</v>
      </c>
      <c r="B560" s="75" t="s">
        <v>542</v>
      </c>
      <c r="C560" s="75" t="s">
        <v>381</v>
      </c>
      <c r="D560" s="75" t="s">
        <v>69</v>
      </c>
      <c r="E560" s="75" t="s">
        <v>384</v>
      </c>
      <c r="F560" s="88">
        <v>686.82392000000004</v>
      </c>
      <c r="G560" s="88">
        <v>0</v>
      </c>
      <c r="H560" s="88">
        <v>0</v>
      </c>
    </row>
    <row r="561" spans="1:8" s="56" customFormat="1" ht="24" x14ac:dyDescent="0.2">
      <c r="A561" s="143" t="s">
        <v>504</v>
      </c>
      <c r="B561" s="66" t="s">
        <v>543</v>
      </c>
      <c r="C561" s="66"/>
      <c r="D561" s="66"/>
      <c r="E561" s="66"/>
      <c r="F561" s="67">
        <f t="shared" ref="F561:H564" si="92">F562</f>
        <v>9686.7999999999993</v>
      </c>
      <c r="G561" s="67">
        <f t="shared" si="92"/>
        <v>9715</v>
      </c>
      <c r="H561" s="271">
        <f t="shared" si="92"/>
        <v>0</v>
      </c>
    </row>
    <row r="562" spans="1:8" s="56" customFormat="1" ht="12" x14ac:dyDescent="0.2">
      <c r="A562" s="65" t="s">
        <v>337</v>
      </c>
      <c r="B562" s="66" t="s">
        <v>543</v>
      </c>
      <c r="C562" s="66" t="s">
        <v>381</v>
      </c>
      <c r="D562" s="66"/>
      <c r="E562" s="66"/>
      <c r="F562" s="67">
        <f t="shared" si="92"/>
        <v>9686.7999999999993</v>
      </c>
      <c r="G562" s="67">
        <f t="shared" si="92"/>
        <v>9715</v>
      </c>
      <c r="H562" s="271">
        <f t="shared" si="92"/>
        <v>0</v>
      </c>
    </row>
    <row r="563" spans="1:8" s="56" customFormat="1" ht="12" x14ac:dyDescent="0.2">
      <c r="A563" s="65" t="s">
        <v>338</v>
      </c>
      <c r="B563" s="66" t="s">
        <v>543</v>
      </c>
      <c r="C563" s="66" t="s">
        <v>381</v>
      </c>
      <c r="D563" s="66" t="s">
        <v>69</v>
      </c>
      <c r="E563" s="66"/>
      <c r="F563" s="67">
        <f t="shared" si="92"/>
        <v>9686.7999999999993</v>
      </c>
      <c r="G563" s="67">
        <f t="shared" si="92"/>
        <v>9715</v>
      </c>
      <c r="H563" s="271">
        <f t="shared" si="92"/>
        <v>0</v>
      </c>
    </row>
    <row r="564" spans="1:8" s="56" customFormat="1" ht="12" x14ac:dyDescent="0.2">
      <c r="A564" s="144" t="s">
        <v>202</v>
      </c>
      <c r="B564" s="75" t="s">
        <v>543</v>
      </c>
      <c r="C564" s="75" t="s">
        <v>381</v>
      </c>
      <c r="D564" s="75" t="s">
        <v>69</v>
      </c>
      <c r="E564" s="75" t="s">
        <v>382</v>
      </c>
      <c r="F564" s="76">
        <f t="shared" si="92"/>
        <v>9686.7999999999993</v>
      </c>
      <c r="G564" s="76">
        <f t="shared" si="92"/>
        <v>9715</v>
      </c>
      <c r="H564" s="270">
        <f t="shared" si="92"/>
        <v>0</v>
      </c>
    </row>
    <row r="565" spans="1:8" s="56" customFormat="1" ht="12" x14ac:dyDescent="0.2">
      <c r="A565" s="144" t="s">
        <v>383</v>
      </c>
      <c r="B565" s="75" t="s">
        <v>543</v>
      </c>
      <c r="C565" s="75" t="s">
        <v>381</v>
      </c>
      <c r="D565" s="75" t="s">
        <v>69</v>
      </c>
      <c r="E565" s="75" t="s">
        <v>384</v>
      </c>
      <c r="F565" s="76">
        <v>9686.7999999999993</v>
      </c>
      <c r="G565" s="76">
        <v>9715</v>
      </c>
      <c r="H565" s="270">
        <v>0</v>
      </c>
    </row>
    <row r="566" spans="1:8" s="56" customFormat="1" ht="24" x14ac:dyDescent="0.2">
      <c r="A566" s="79" t="s">
        <v>398</v>
      </c>
      <c r="B566" s="80" t="s">
        <v>448</v>
      </c>
      <c r="C566" s="80"/>
      <c r="D566" s="80"/>
      <c r="E566" s="80"/>
      <c r="F566" s="81">
        <f t="shared" ref="F566:H569" si="93">F567</f>
        <v>26000</v>
      </c>
      <c r="G566" s="272">
        <f t="shared" si="93"/>
        <v>0</v>
      </c>
      <c r="H566" s="272">
        <f t="shared" si="93"/>
        <v>0</v>
      </c>
    </row>
    <row r="567" spans="1:8" s="56" customFormat="1" ht="12" x14ac:dyDescent="0.2">
      <c r="A567" s="65" t="s">
        <v>337</v>
      </c>
      <c r="B567" s="66" t="s">
        <v>448</v>
      </c>
      <c r="C567" s="66" t="s">
        <v>381</v>
      </c>
      <c r="D567" s="66"/>
      <c r="E567" s="80"/>
      <c r="F567" s="81">
        <f t="shared" si="93"/>
        <v>26000</v>
      </c>
      <c r="G567" s="272">
        <f t="shared" si="93"/>
        <v>0</v>
      </c>
      <c r="H567" s="272">
        <f t="shared" si="93"/>
        <v>0</v>
      </c>
    </row>
    <row r="568" spans="1:8" s="56" customFormat="1" ht="12" x14ac:dyDescent="0.2">
      <c r="A568" s="65" t="s">
        <v>338</v>
      </c>
      <c r="B568" s="66" t="s">
        <v>448</v>
      </c>
      <c r="C568" s="66" t="s">
        <v>381</v>
      </c>
      <c r="D568" s="66" t="s">
        <v>69</v>
      </c>
      <c r="E568" s="80"/>
      <c r="F568" s="81">
        <f t="shared" si="93"/>
        <v>26000</v>
      </c>
      <c r="G568" s="272">
        <f t="shared" si="93"/>
        <v>0</v>
      </c>
      <c r="H568" s="272">
        <f t="shared" si="93"/>
        <v>0</v>
      </c>
    </row>
    <row r="569" spans="1:8" s="56" customFormat="1" ht="12" x14ac:dyDescent="0.2">
      <c r="A569" s="74" t="s">
        <v>94</v>
      </c>
      <c r="B569" s="75" t="s">
        <v>448</v>
      </c>
      <c r="C569" s="75" t="s">
        <v>381</v>
      </c>
      <c r="D569" s="75" t="s">
        <v>69</v>
      </c>
      <c r="E569" s="75" t="s">
        <v>366</v>
      </c>
      <c r="F569" s="76">
        <f t="shared" si="93"/>
        <v>26000</v>
      </c>
      <c r="G569" s="270">
        <f t="shared" si="93"/>
        <v>0</v>
      </c>
      <c r="H569" s="270">
        <f t="shared" si="93"/>
        <v>0</v>
      </c>
    </row>
    <row r="570" spans="1:8" s="56" customFormat="1" ht="24" x14ac:dyDescent="0.2">
      <c r="A570" s="74" t="s">
        <v>723</v>
      </c>
      <c r="B570" s="75" t="s">
        <v>448</v>
      </c>
      <c r="C570" s="75" t="s">
        <v>381</v>
      </c>
      <c r="D570" s="75" t="s">
        <v>69</v>
      </c>
      <c r="E570" s="75" t="s">
        <v>410</v>
      </c>
      <c r="F570" s="76">
        <f>39000-13000</f>
        <v>26000</v>
      </c>
      <c r="G570" s="270">
        <v>0</v>
      </c>
      <c r="H570" s="270">
        <v>0</v>
      </c>
    </row>
    <row r="571" spans="1:8" s="56" customFormat="1" ht="12" x14ac:dyDescent="0.2">
      <c r="A571" s="79" t="s">
        <v>54</v>
      </c>
      <c r="B571" s="80" t="s">
        <v>703</v>
      </c>
      <c r="C571" s="80"/>
      <c r="D571" s="80"/>
      <c r="E571" s="92"/>
      <c r="F571" s="81">
        <f t="shared" ref="F571:H574" si="94">F572</f>
        <v>24331.8</v>
      </c>
      <c r="G571" s="81">
        <f t="shared" si="94"/>
        <v>24359</v>
      </c>
      <c r="H571" s="81">
        <f t="shared" si="94"/>
        <v>24359</v>
      </c>
    </row>
    <row r="572" spans="1:8" s="56" customFormat="1" ht="12" x14ac:dyDescent="0.2">
      <c r="A572" s="65" t="s">
        <v>337</v>
      </c>
      <c r="B572" s="66" t="s">
        <v>703</v>
      </c>
      <c r="C572" s="66" t="s">
        <v>381</v>
      </c>
      <c r="D572" s="66"/>
      <c r="E572" s="92"/>
      <c r="F572" s="81">
        <f t="shared" si="94"/>
        <v>24331.8</v>
      </c>
      <c r="G572" s="81">
        <f t="shared" si="94"/>
        <v>24359</v>
      </c>
      <c r="H572" s="81">
        <f t="shared" si="94"/>
        <v>24359</v>
      </c>
    </row>
    <row r="573" spans="1:8" s="56" customFormat="1" ht="12" x14ac:dyDescent="0.2">
      <c r="A573" s="65" t="s">
        <v>340</v>
      </c>
      <c r="B573" s="66" t="s">
        <v>703</v>
      </c>
      <c r="C573" s="66" t="s">
        <v>381</v>
      </c>
      <c r="D573" s="66" t="s">
        <v>430</v>
      </c>
      <c r="E573" s="92"/>
      <c r="F573" s="81">
        <f t="shared" si="94"/>
        <v>24331.8</v>
      </c>
      <c r="G573" s="81">
        <f t="shared" si="94"/>
        <v>24359</v>
      </c>
      <c r="H573" s="81">
        <f t="shared" si="94"/>
        <v>24359</v>
      </c>
    </row>
    <row r="574" spans="1:8" s="56" customFormat="1" ht="12" x14ac:dyDescent="0.2">
      <c r="A574" s="74" t="s">
        <v>94</v>
      </c>
      <c r="B574" s="75" t="s">
        <v>703</v>
      </c>
      <c r="C574" s="75" t="s">
        <v>381</v>
      </c>
      <c r="D574" s="75" t="s">
        <v>430</v>
      </c>
      <c r="E574" s="75" t="s">
        <v>366</v>
      </c>
      <c r="F574" s="76">
        <f t="shared" si="94"/>
        <v>24331.8</v>
      </c>
      <c r="G574" s="76">
        <f t="shared" si="94"/>
        <v>24359</v>
      </c>
      <c r="H574" s="76">
        <f t="shared" si="94"/>
        <v>24359</v>
      </c>
    </row>
    <row r="575" spans="1:8" s="56" customFormat="1" ht="12" x14ac:dyDescent="0.2">
      <c r="A575" s="74" t="s">
        <v>95</v>
      </c>
      <c r="B575" s="75" t="s">
        <v>703</v>
      </c>
      <c r="C575" s="75" t="s">
        <v>381</v>
      </c>
      <c r="D575" s="75" t="s">
        <v>430</v>
      </c>
      <c r="E575" s="75" t="s">
        <v>376</v>
      </c>
      <c r="F575" s="76">
        <v>24331.8</v>
      </c>
      <c r="G575" s="76">
        <v>24359</v>
      </c>
      <c r="H575" s="76">
        <v>24359</v>
      </c>
    </row>
    <row r="576" spans="1:8" s="56" customFormat="1" ht="12" x14ac:dyDescent="0.2">
      <c r="A576" s="94" t="s">
        <v>55</v>
      </c>
      <c r="B576" s="95" t="s">
        <v>707</v>
      </c>
      <c r="C576" s="66"/>
      <c r="D576" s="66"/>
      <c r="E576" s="66"/>
      <c r="F576" s="67">
        <f>F577</f>
        <v>11177.3</v>
      </c>
      <c r="G576" s="67">
        <v>11196.9</v>
      </c>
      <c r="H576" s="67">
        <v>11196.9</v>
      </c>
    </row>
    <row r="577" spans="1:8" s="56" customFormat="1" ht="12" x14ac:dyDescent="0.2">
      <c r="A577" s="65" t="s">
        <v>337</v>
      </c>
      <c r="B577" s="95" t="s">
        <v>707</v>
      </c>
      <c r="C577" s="66" t="s">
        <v>381</v>
      </c>
      <c r="D577" s="66"/>
      <c r="E577" s="66"/>
      <c r="F577" s="67">
        <f>F578</f>
        <v>11177.3</v>
      </c>
      <c r="G577" s="67"/>
      <c r="H577" s="67"/>
    </row>
    <row r="578" spans="1:8" s="56" customFormat="1" ht="12" x14ac:dyDescent="0.2">
      <c r="A578" s="65" t="s">
        <v>814</v>
      </c>
      <c r="B578" s="95" t="s">
        <v>707</v>
      </c>
      <c r="C578" s="66" t="s">
        <v>381</v>
      </c>
      <c r="D578" s="66" t="s">
        <v>381</v>
      </c>
      <c r="E578" s="66"/>
      <c r="F578" s="67">
        <f>F579</f>
        <v>11177.3</v>
      </c>
      <c r="G578" s="67"/>
      <c r="H578" s="67"/>
    </row>
    <row r="579" spans="1:8" s="56" customFormat="1" ht="12" x14ac:dyDescent="0.2">
      <c r="A579" s="96" t="s">
        <v>432</v>
      </c>
      <c r="B579" s="92" t="s">
        <v>707</v>
      </c>
      <c r="C579" s="92" t="s">
        <v>381</v>
      </c>
      <c r="D579" s="92" t="s">
        <v>381</v>
      </c>
      <c r="E579" s="92"/>
      <c r="F579" s="97">
        <f>F580+F582+F584</f>
        <v>11177.3</v>
      </c>
      <c r="G579" s="97">
        <f>G580+G582+G584</f>
        <v>11196.9</v>
      </c>
      <c r="H579" s="97">
        <f>H580+H582+H584</f>
        <v>11196.9</v>
      </c>
    </row>
    <row r="580" spans="1:8" s="56" customFormat="1" ht="36" x14ac:dyDescent="0.2">
      <c r="A580" s="74" t="s">
        <v>72</v>
      </c>
      <c r="B580" s="75" t="s">
        <v>707</v>
      </c>
      <c r="C580" s="75" t="s">
        <v>381</v>
      </c>
      <c r="D580" s="75" t="s">
        <v>381</v>
      </c>
      <c r="E580" s="75" t="s">
        <v>73</v>
      </c>
      <c r="F580" s="76">
        <f>F581</f>
        <v>6761.9</v>
      </c>
      <c r="G580" s="76">
        <f>G581</f>
        <v>6781.5</v>
      </c>
      <c r="H580" s="76">
        <f>H581</f>
        <v>6781.5</v>
      </c>
    </row>
    <row r="581" spans="1:8" s="56" customFormat="1" ht="12" x14ac:dyDescent="0.2">
      <c r="A581" s="74" t="s">
        <v>433</v>
      </c>
      <c r="B581" s="75" t="s">
        <v>707</v>
      </c>
      <c r="C581" s="75" t="s">
        <v>381</v>
      </c>
      <c r="D581" s="75" t="s">
        <v>381</v>
      </c>
      <c r="E581" s="75" t="s">
        <v>434</v>
      </c>
      <c r="F581" s="76">
        <v>6761.9</v>
      </c>
      <c r="G581" s="76">
        <v>6781.5</v>
      </c>
      <c r="H581" s="76">
        <v>6781.5</v>
      </c>
    </row>
    <row r="582" spans="1:8" s="56" customFormat="1" ht="12" x14ac:dyDescent="0.2">
      <c r="A582" s="74" t="s">
        <v>495</v>
      </c>
      <c r="B582" s="75" t="s">
        <v>707</v>
      </c>
      <c r="C582" s="75" t="s">
        <v>381</v>
      </c>
      <c r="D582" s="75" t="s">
        <v>381</v>
      </c>
      <c r="E582" s="75" t="s">
        <v>77</v>
      </c>
      <c r="F582" s="76">
        <f>F583</f>
        <v>3513.4</v>
      </c>
      <c r="G582" s="76">
        <f>G583</f>
        <v>3513.4</v>
      </c>
      <c r="H582" s="76">
        <f>H583</f>
        <v>3513.4</v>
      </c>
    </row>
    <row r="583" spans="1:8" s="56" customFormat="1" ht="12" x14ac:dyDescent="0.2">
      <c r="A583" s="74" t="s">
        <v>78</v>
      </c>
      <c r="B583" s="75" t="s">
        <v>707</v>
      </c>
      <c r="C583" s="75" t="s">
        <v>381</v>
      </c>
      <c r="D583" s="75" t="s">
        <v>381</v>
      </c>
      <c r="E583" s="75" t="s">
        <v>79</v>
      </c>
      <c r="F583" s="76">
        <v>3513.4</v>
      </c>
      <c r="G583" s="76">
        <v>3513.4</v>
      </c>
      <c r="H583" s="76">
        <v>3513.4</v>
      </c>
    </row>
    <row r="584" spans="1:8" s="56" customFormat="1" ht="12" x14ac:dyDescent="0.2">
      <c r="A584" s="74" t="s">
        <v>80</v>
      </c>
      <c r="B584" s="75" t="s">
        <v>707</v>
      </c>
      <c r="C584" s="75" t="s">
        <v>381</v>
      </c>
      <c r="D584" s="75" t="s">
        <v>381</v>
      </c>
      <c r="E584" s="75" t="s">
        <v>81</v>
      </c>
      <c r="F584" s="76">
        <f>F585</f>
        <v>902</v>
      </c>
      <c r="G584" s="76">
        <f>G585</f>
        <v>902</v>
      </c>
      <c r="H584" s="76">
        <f>H585</f>
        <v>902</v>
      </c>
    </row>
    <row r="585" spans="1:8" s="56" customFormat="1" ht="12" x14ac:dyDescent="0.2">
      <c r="A585" s="74" t="s">
        <v>453</v>
      </c>
      <c r="B585" s="75" t="s">
        <v>707</v>
      </c>
      <c r="C585" s="75" t="s">
        <v>381</v>
      </c>
      <c r="D585" s="75" t="s">
        <v>381</v>
      </c>
      <c r="E585" s="75" t="s">
        <v>82</v>
      </c>
      <c r="F585" s="76">
        <v>902</v>
      </c>
      <c r="G585" s="76">
        <v>902</v>
      </c>
      <c r="H585" s="76">
        <v>902</v>
      </c>
    </row>
    <row r="586" spans="1:8" s="56" customFormat="1" ht="24" x14ac:dyDescent="0.2">
      <c r="A586" s="79" t="s">
        <v>688</v>
      </c>
      <c r="B586" s="80" t="s">
        <v>689</v>
      </c>
      <c r="C586" s="80"/>
      <c r="D586" s="80"/>
      <c r="E586" s="80"/>
      <c r="F586" s="89">
        <f t="shared" ref="F586:H589" si="95">F587</f>
        <v>2800</v>
      </c>
      <c r="G586" s="89">
        <f t="shared" si="95"/>
        <v>0</v>
      </c>
      <c r="H586" s="89">
        <f t="shared" si="95"/>
        <v>0</v>
      </c>
    </row>
    <row r="587" spans="1:8" s="56" customFormat="1" ht="12" x14ac:dyDescent="0.2">
      <c r="A587" s="65" t="s">
        <v>337</v>
      </c>
      <c r="B587" s="66" t="s">
        <v>689</v>
      </c>
      <c r="C587" s="66" t="s">
        <v>381</v>
      </c>
      <c r="D587" s="66"/>
      <c r="E587" s="80"/>
      <c r="F587" s="89">
        <f t="shared" si="95"/>
        <v>2800</v>
      </c>
      <c r="G587" s="89">
        <f t="shared" si="95"/>
        <v>0</v>
      </c>
      <c r="H587" s="89">
        <f t="shared" si="95"/>
        <v>0</v>
      </c>
    </row>
    <row r="588" spans="1:8" s="56" customFormat="1" ht="12" x14ac:dyDescent="0.2">
      <c r="A588" s="65" t="s">
        <v>338</v>
      </c>
      <c r="B588" s="66" t="s">
        <v>689</v>
      </c>
      <c r="C588" s="66" t="s">
        <v>381</v>
      </c>
      <c r="D588" s="66" t="s">
        <v>69</v>
      </c>
      <c r="E588" s="80"/>
      <c r="F588" s="89">
        <f t="shared" si="95"/>
        <v>2800</v>
      </c>
      <c r="G588" s="89">
        <f t="shared" si="95"/>
        <v>0</v>
      </c>
      <c r="H588" s="89">
        <f t="shared" si="95"/>
        <v>0</v>
      </c>
    </row>
    <row r="589" spans="1:8" s="56" customFormat="1" ht="12" x14ac:dyDescent="0.2">
      <c r="A589" s="74" t="s">
        <v>495</v>
      </c>
      <c r="B589" s="75" t="s">
        <v>689</v>
      </c>
      <c r="C589" s="75" t="s">
        <v>381</v>
      </c>
      <c r="D589" s="75" t="s">
        <v>69</v>
      </c>
      <c r="E589" s="75" t="s">
        <v>77</v>
      </c>
      <c r="F589" s="88">
        <f t="shared" si="95"/>
        <v>2800</v>
      </c>
      <c r="G589" s="88">
        <f t="shared" si="95"/>
        <v>0</v>
      </c>
      <c r="H589" s="88">
        <f t="shared" si="95"/>
        <v>0</v>
      </c>
    </row>
    <row r="590" spans="1:8" s="56" customFormat="1" ht="12" x14ac:dyDescent="0.2">
      <c r="A590" s="74" t="s">
        <v>78</v>
      </c>
      <c r="B590" s="75" t="s">
        <v>689</v>
      </c>
      <c r="C590" s="75" t="s">
        <v>381</v>
      </c>
      <c r="D590" s="75" t="s">
        <v>69</v>
      </c>
      <c r="E590" s="75" t="s">
        <v>79</v>
      </c>
      <c r="F590" s="88">
        <v>2800</v>
      </c>
      <c r="G590" s="88">
        <v>0</v>
      </c>
      <c r="H590" s="88">
        <v>0</v>
      </c>
    </row>
    <row r="591" spans="1:8" s="56" customFormat="1" ht="36" x14ac:dyDescent="0.2">
      <c r="A591" s="93" t="s">
        <v>322</v>
      </c>
      <c r="B591" s="80" t="s">
        <v>704</v>
      </c>
      <c r="C591" s="80"/>
      <c r="D591" s="80"/>
      <c r="E591" s="80"/>
      <c r="F591" s="89">
        <f t="shared" ref="F591:H594" si="96">F592</f>
        <v>34000</v>
      </c>
      <c r="G591" s="89">
        <f t="shared" si="96"/>
        <v>34000</v>
      </c>
      <c r="H591" s="89">
        <f t="shared" si="96"/>
        <v>34000</v>
      </c>
    </row>
    <row r="592" spans="1:8" s="56" customFormat="1" ht="12" x14ac:dyDescent="0.2">
      <c r="A592" s="65" t="s">
        <v>337</v>
      </c>
      <c r="B592" s="66" t="s">
        <v>704</v>
      </c>
      <c r="C592" s="66" t="s">
        <v>381</v>
      </c>
      <c r="D592" s="66"/>
      <c r="E592" s="80"/>
      <c r="F592" s="89">
        <f t="shared" si="96"/>
        <v>34000</v>
      </c>
      <c r="G592" s="89">
        <f t="shared" si="96"/>
        <v>34000</v>
      </c>
      <c r="H592" s="89">
        <f t="shared" si="96"/>
        <v>34000</v>
      </c>
    </row>
    <row r="593" spans="1:8" s="56" customFormat="1" ht="12" x14ac:dyDescent="0.2">
      <c r="A593" s="65" t="s">
        <v>340</v>
      </c>
      <c r="B593" s="66" t="s">
        <v>704</v>
      </c>
      <c r="C593" s="66" t="s">
        <v>381</v>
      </c>
      <c r="D593" s="66" t="s">
        <v>430</v>
      </c>
      <c r="E593" s="80"/>
      <c r="F593" s="89">
        <f t="shared" si="96"/>
        <v>34000</v>
      </c>
      <c r="G593" s="89">
        <f t="shared" si="96"/>
        <v>34000</v>
      </c>
      <c r="H593" s="89">
        <f t="shared" si="96"/>
        <v>34000</v>
      </c>
    </row>
    <row r="594" spans="1:8" s="56" customFormat="1" ht="12" x14ac:dyDescent="0.2">
      <c r="A594" s="74" t="s">
        <v>80</v>
      </c>
      <c r="B594" s="75" t="s">
        <v>704</v>
      </c>
      <c r="C594" s="75" t="s">
        <v>381</v>
      </c>
      <c r="D594" s="75" t="s">
        <v>430</v>
      </c>
      <c r="E594" s="75" t="s">
        <v>81</v>
      </c>
      <c r="F594" s="88">
        <f t="shared" si="96"/>
        <v>34000</v>
      </c>
      <c r="G594" s="88">
        <f t="shared" si="96"/>
        <v>34000</v>
      </c>
      <c r="H594" s="88">
        <f t="shared" si="96"/>
        <v>34000</v>
      </c>
    </row>
    <row r="595" spans="1:8" s="56" customFormat="1" ht="24" x14ac:dyDescent="0.2">
      <c r="A595" s="74" t="s">
        <v>494</v>
      </c>
      <c r="B595" s="75" t="s">
        <v>704</v>
      </c>
      <c r="C595" s="75" t="s">
        <v>381</v>
      </c>
      <c r="D595" s="75" t="s">
        <v>430</v>
      </c>
      <c r="E595" s="75" t="s">
        <v>379</v>
      </c>
      <c r="F595" s="88">
        <v>34000</v>
      </c>
      <c r="G595" s="88">
        <v>34000</v>
      </c>
      <c r="H595" s="88">
        <v>34000</v>
      </c>
    </row>
    <row r="596" spans="1:8" s="56" customFormat="1" ht="12" x14ac:dyDescent="0.2">
      <c r="A596" s="79" t="s">
        <v>705</v>
      </c>
      <c r="B596" s="80" t="s">
        <v>706</v>
      </c>
      <c r="C596" s="80"/>
      <c r="D596" s="80"/>
      <c r="E596" s="80"/>
      <c r="F596" s="81">
        <f t="shared" ref="F596:H599" si="97">F597</f>
        <v>90000</v>
      </c>
      <c r="G596" s="81">
        <f t="shared" si="97"/>
        <v>90000</v>
      </c>
      <c r="H596" s="81">
        <f t="shared" si="97"/>
        <v>90000</v>
      </c>
    </row>
    <row r="597" spans="1:8" s="56" customFormat="1" ht="12" x14ac:dyDescent="0.2">
      <c r="A597" s="65" t="s">
        <v>337</v>
      </c>
      <c r="B597" s="66" t="s">
        <v>706</v>
      </c>
      <c r="C597" s="66" t="s">
        <v>381</v>
      </c>
      <c r="D597" s="66"/>
      <c r="E597" s="80"/>
      <c r="F597" s="81">
        <f t="shared" si="97"/>
        <v>90000</v>
      </c>
      <c r="G597" s="81">
        <f t="shared" si="97"/>
        <v>90000</v>
      </c>
      <c r="H597" s="81">
        <f t="shared" si="97"/>
        <v>90000</v>
      </c>
    </row>
    <row r="598" spans="1:8" s="56" customFormat="1" ht="12" x14ac:dyDescent="0.2">
      <c r="A598" s="65" t="s">
        <v>340</v>
      </c>
      <c r="B598" s="66" t="s">
        <v>706</v>
      </c>
      <c r="C598" s="66" t="s">
        <v>381</v>
      </c>
      <c r="D598" s="66" t="s">
        <v>430</v>
      </c>
      <c r="E598" s="80"/>
      <c r="F598" s="81">
        <f t="shared" si="97"/>
        <v>90000</v>
      </c>
      <c r="G598" s="81">
        <f t="shared" si="97"/>
        <v>90000</v>
      </c>
      <c r="H598" s="81">
        <f t="shared" si="97"/>
        <v>90000</v>
      </c>
    </row>
    <row r="599" spans="1:8" s="56" customFormat="1" ht="12" x14ac:dyDescent="0.2">
      <c r="A599" s="74" t="s">
        <v>495</v>
      </c>
      <c r="B599" s="75" t="s">
        <v>706</v>
      </c>
      <c r="C599" s="75" t="s">
        <v>381</v>
      </c>
      <c r="D599" s="75" t="s">
        <v>430</v>
      </c>
      <c r="E599" s="75" t="s">
        <v>77</v>
      </c>
      <c r="F599" s="76">
        <f t="shared" si="97"/>
        <v>90000</v>
      </c>
      <c r="G599" s="76">
        <f t="shared" si="97"/>
        <v>90000</v>
      </c>
      <c r="H599" s="76">
        <f t="shared" si="97"/>
        <v>90000</v>
      </c>
    </row>
    <row r="600" spans="1:8" s="56" customFormat="1" ht="12" x14ac:dyDescent="0.2">
      <c r="A600" s="74" t="s">
        <v>78</v>
      </c>
      <c r="B600" s="75" t="s">
        <v>706</v>
      </c>
      <c r="C600" s="75" t="s">
        <v>381</v>
      </c>
      <c r="D600" s="75" t="s">
        <v>430</v>
      </c>
      <c r="E600" s="75" t="s">
        <v>79</v>
      </c>
      <c r="F600" s="76">
        <v>90000</v>
      </c>
      <c r="G600" s="76">
        <v>90000</v>
      </c>
      <c r="H600" s="76">
        <v>90000</v>
      </c>
    </row>
    <row r="601" spans="1:8" s="56" customFormat="1" ht="12" x14ac:dyDescent="0.2">
      <c r="A601" s="79" t="s">
        <v>701</v>
      </c>
      <c r="B601" s="80" t="s">
        <v>702</v>
      </c>
      <c r="C601" s="80"/>
      <c r="D601" s="80"/>
      <c r="E601" s="80"/>
      <c r="F601" s="81">
        <f t="shared" ref="F601:H604" si="98">F602</f>
        <v>5000</v>
      </c>
      <c r="G601" s="81">
        <f t="shared" si="98"/>
        <v>5000</v>
      </c>
      <c r="H601" s="81">
        <f t="shared" si="98"/>
        <v>5000</v>
      </c>
    </row>
    <row r="602" spans="1:8" s="56" customFormat="1" ht="12" x14ac:dyDescent="0.2">
      <c r="A602" s="65" t="s">
        <v>337</v>
      </c>
      <c r="B602" s="66" t="s">
        <v>702</v>
      </c>
      <c r="C602" s="66" t="s">
        <v>381</v>
      </c>
      <c r="D602" s="66"/>
      <c r="E602" s="80"/>
      <c r="F602" s="81">
        <f t="shared" si="98"/>
        <v>5000</v>
      </c>
      <c r="G602" s="81">
        <f t="shared" si="98"/>
        <v>5000</v>
      </c>
      <c r="H602" s="81">
        <f t="shared" si="98"/>
        <v>5000</v>
      </c>
    </row>
    <row r="603" spans="1:8" s="56" customFormat="1" ht="12" x14ac:dyDescent="0.2">
      <c r="A603" s="65" t="s">
        <v>339</v>
      </c>
      <c r="B603" s="66" t="s">
        <v>702</v>
      </c>
      <c r="C603" s="66" t="s">
        <v>381</v>
      </c>
      <c r="D603" s="66" t="s">
        <v>438</v>
      </c>
      <c r="E603" s="80"/>
      <c r="F603" s="81">
        <f t="shared" si="98"/>
        <v>5000</v>
      </c>
      <c r="G603" s="81">
        <f t="shared" si="98"/>
        <v>5000</v>
      </c>
      <c r="H603" s="81">
        <f t="shared" si="98"/>
        <v>5000</v>
      </c>
    </row>
    <row r="604" spans="1:8" s="56" customFormat="1" ht="12" x14ac:dyDescent="0.2">
      <c r="A604" s="74" t="s">
        <v>495</v>
      </c>
      <c r="B604" s="75" t="s">
        <v>702</v>
      </c>
      <c r="C604" s="75" t="s">
        <v>381</v>
      </c>
      <c r="D604" s="75" t="s">
        <v>438</v>
      </c>
      <c r="E604" s="75" t="s">
        <v>77</v>
      </c>
      <c r="F604" s="76">
        <f t="shared" si="98"/>
        <v>5000</v>
      </c>
      <c r="G604" s="76">
        <f t="shared" si="98"/>
        <v>5000</v>
      </c>
      <c r="H604" s="76">
        <f t="shared" si="98"/>
        <v>5000</v>
      </c>
    </row>
    <row r="605" spans="1:8" s="56" customFormat="1" ht="12" x14ac:dyDescent="0.2">
      <c r="A605" s="74" t="s">
        <v>78</v>
      </c>
      <c r="B605" s="75" t="s">
        <v>702</v>
      </c>
      <c r="C605" s="75" t="s">
        <v>381</v>
      </c>
      <c r="D605" s="75" t="s">
        <v>438</v>
      </c>
      <c r="E605" s="75" t="s">
        <v>79</v>
      </c>
      <c r="F605" s="76">
        <v>5000</v>
      </c>
      <c r="G605" s="76">
        <v>5000</v>
      </c>
      <c r="H605" s="76">
        <v>5000</v>
      </c>
    </row>
    <row r="606" spans="1:8" s="56" customFormat="1" ht="24" x14ac:dyDescent="0.2">
      <c r="A606" s="65" t="s">
        <v>225</v>
      </c>
      <c r="B606" s="66" t="s">
        <v>115</v>
      </c>
      <c r="C606" s="66"/>
      <c r="D606" s="66"/>
      <c r="E606" s="75"/>
      <c r="F606" s="67">
        <f>F607</f>
        <v>14850</v>
      </c>
      <c r="G606" s="67">
        <v>14850</v>
      </c>
      <c r="H606" s="67">
        <v>14850</v>
      </c>
    </row>
    <row r="607" spans="1:8" s="56" customFormat="1" ht="24" x14ac:dyDescent="0.2">
      <c r="A607" s="79" t="s">
        <v>368</v>
      </c>
      <c r="B607" s="80" t="s">
        <v>115</v>
      </c>
      <c r="C607" s="80"/>
      <c r="D607" s="80"/>
      <c r="E607" s="80"/>
      <c r="F607" s="81">
        <f>F608+F613</f>
        <v>14850</v>
      </c>
      <c r="G607" s="81">
        <v>14850</v>
      </c>
      <c r="H607" s="81">
        <v>14850</v>
      </c>
    </row>
    <row r="608" spans="1:8" s="56" customFormat="1" ht="12" x14ac:dyDescent="0.2">
      <c r="A608" s="82" t="s">
        <v>351</v>
      </c>
      <c r="B608" s="66" t="s">
        <v>449</v>
      </c>
      <c r="C608" s="66"/>
      <c r="D608" s="66"/>
      <c r="E608" s="66"/>
      <c r="F608" s="67">
        <f t="shared" ref="F608:H611" si="99">F609</f>
        <v>13900</v>
      </c>
      <c r="G608" s="67">
        <f t="shared" si="99"/>
        <v>13900</v>
      </c>
      <c r="H608" s="67">
        <f t="shared" si="99"/>
        <v>13900</v>
      </c>
    </row>
    <row r="609" spans="1:8" s="56" customFormat="1" ht="12" x14ac:dyDescent="0.2">
      <c r="A609" s="65" t="s">
        <v>337</v>
      </c>
      <c r="B609" s="66" t="s">
        <v>449</v>
      </c>
      <c r="C609" s="66" t="s">
        <v>381</v>
      </c>
      <c r="D609" s="66"/>
      <c r="E609" s="66"/>
      <c r="F609" s="67">
        <f t="shared" si="99"/>
        <v>13900</v>
      </c>
      <c r="G609" s="67">
        <f t="shared" si="99"/>
        <v>13900</v>
      </c>
      <c r="H609" s="67">
        <f t="shared" si="99"/>
        <v>13900</v>
      </c>
    </row>
    <row r="610" spans="1:8" s="56" customFormat="1" ht="12" x14ac:dyDescent="0.2">
      <c r="A610" s="65" t="s">
        <v>814</v>
      </c>
      <c r="B610" s="66" t="s">
        <v>449</v>
      </c>
      <c r="C610" s="66" t="s">
        <v>381</v>
      </c>
      <c r="D610" s="66" t="s">
        <v>381</v>
      </c>
      <c r="E610" s="66"/>
      <c r="F610" s="67">
        <f t="shared" si="99"/>
        <v>13900</v>
      </c>
      <c r="G610" s="67">
        <f t="shared" si="99"/>
        <v>13900</v>
      </c>
      <c r="H610" s="67">
        <f t="shared" si="99"/>
        <v>13900</v>
      </c>
    </row>
    <row r="611" spans="1:8" s="56" customFormat="1" ht="36" x14ac:dyDescent="0.2">
      <c r="A611" s="74" t="s">
        <v>72</v>
      </c>
      <c r="B611" s="75" t="s">
        <v>449</v>
      </c>
      <c r="C611" s="75" t="s">
        <v>381</v>
      </c>
      <c r="D611" s="75" t="s">
        <v>381</v>
      </c>
      <c r="E611" s="75" t="s">
        <v>73</v>
      </c>
      <c r="F611" s="76">
        <f t="shared" si="99"/>
        <v>13900</v>
      </c>
      <c r="G611" s="76">
        <f t="shared" si="99"/>
        <v>13900</v>
      </c>
      <c r="H611" s="76">
        <f t="shared" si="99"/>
        <v>13900</v>
      </c>
    </row>
    <row r="612" spans="1:8" s="56" customFormat="1" ht="12" x14ac:dyDescent="0.2">
      <c r="A612" s="74" t="s">
        <v>74</v>
      </c>
      <c r="B612" s="75" t="s">
        <v>449</v>
      </c>
      <c r="C612" s="75" t="s">
        <v>381</v>
      </c>
      <c r="D612" s="75" t="s">
        <v>381</v>
      </c>
      <c r="E612" s="75" t="s">
        <v>75</v>
      </c>
      <c r="F612" s="76">
        <v>13900</v>
      </c>
      <c r="G612" s="76">
        <v>13900</v>
      </c>
      <c r="H612" s="76">
        <v>13900</v>
      </c>
    </row>
    <row r="613" spans="1:8" s="56" customFormat="1" ht="12" x14ac:dyDescent="0.2">
      <c r="A613" s="65" t="s">
        <v>76</v>
      </c>
      <c r="B613" s="66" t="s">
        <v>450</v>
      </c>
      <c r="C613" s="66"/>
      <c r="D613" s="66"/>
      <c r="E613" s="66"/>
      <c r="F613" s="67">
        <f t="shared" ref="F613:H614" si="100">F614</f>
        <v>950</v>
      </c>
      <c r="G613" s="67">
        <f t="shared" si="100"/>
        <v>950</v>
      </c>
      <c r="H613" s="67">
        <f t="shared" si="100"/>
        <v>950</v>
      </c>
    </row>
    <row r="614" spans="1:8" s="56" customFormat="1" ht="12" x14ac:dyDescent="0.2">
      <c r="A614" s="65" t="s">
        <v>337</v>
      </c>
      <c r="B614" s="66" t="s">
        <v>450</v>
      </c>
      <c r="C614" s="66" t="s">
        <v>381</v>
      </c>
      <c r="D614" s="66"/>
      <c r="E614" s="66"/>
      <c r="F614" s="67">
        <f t="shared" si="100"/>
        <v>950</v>
      </c>
      <c r="G614" s="67">
        <f t="shared" si="100"/>
        <v>950</v>
      </c>
      <c r="H614" s="67">
        <f t="shared" si="100"/>
        <v>950</v>
      </c>
    </row>
    <row r="615" spans="1:8" s="56" customFormat="1" ht="12" x14ac:dyDescent="0.2">
      <c r="A615" s="65" t="s">
        <v>814</v>
      </c>
      <c r="B615" s="66" t="s">
        <v>450</v>
      </c>
      <c r="C615" s="66" t="s">
        <v>381</v>
      </c>
      <c r="D615" s="66" t="s">
        <v>381</v>
      </c>
      <c r="E615" s="66"/>
      <c r="F615" s="67">
        <f>F616+F618</f>
        <v>950</v>
      </c>
      <c r="G615" s="67">
        <f>G616+G618</f>
        <v>950</v>
      </c>
      <c r="H615" s="67">
        <f>H616+H618</f>
        <v>950</v>
      </c>
    </row>
    <row r="616" spans="1:8" s="56" customFormat="1" ht="12" x14ac:dyDescent="0.2">
      <c r="A616" s="74" t="s">
        <v>495</v>
      </c>
      <c r="B616" s="75" t="s">
        <v>450</v>
      </c>
      <c r="C616" s="75" t="s">
        <v>381</v>
      </c>
      <c r="D616" s="75" t="s">
        <v>381</v>
      </c>
      <c r="E616" s="75" t="s">
        <v>77</v>
      </c>
      <c r="F616" s="76">
        <f>F617</f>
        <v>920</v>
      </c>
      <c r="G616" s="76">
        <f>G617</f>
        <v>920</v>
      </c>
      <c r="H616" s="76">
        <f>H617</f>
        <v>920</v>
      </c>
    </row>
    <row r="617" spans="1:8" s="56" customFormat="1" ht="12" x14ac:dyDescent="0.2">
      <c r="A617" s="74" t="s">
        <v>78</v>
      </c>
      <c r="B617" s="75" t="s">
        <v>450</v>
      </c>
      <c r="C617" s="75" t="s">
        <v>381</v>
      </c>
      <c r="D617" s="75" t="s">
        <v>381</v>
      </c>
      <c r="E617" s="75" t="s">
        <v>79</v>
      </c>
      <c r="F617" s="76">
        <v>920</v>
      </c>
      <c r="G617" s="76">
        <v>920</v>
      </c>
      <c r="H617" s="76">
        <v>920</v>
      </c>
    </row>
    <row r="618" spans="1:8" s="56" customFormat="1" ht="12" x14ac:dyDescent="0.2">
      <c r="A618" s="74" t="s">
        <v>80</v>
      </c>
      <c r="B618" s="75" t="s">
        <v>450</v>
      </c>
      <c r="C618" s="75" t="s">
        <v>381</v>
      </c>
      <c r="D618" s="75" t="s">
        <v>381</v>
      </c>
      <c r="E618" s="75" t="s">
        <v>81</v>
      </c>
      <c r="F618" s="76">
        <f>F619</f>
        <v>30</v>
      </c>
      <c r="G618" s="76">
        <f>G619</f>
        <v>30</v>
      </c>
      <c r="H618" s="76">
        <f>H619</f>
        <v>30</v>
      </c>
    </row>
    <row r="619" spans="1:8" s="27" customFormat="1" ht="15" x14ac:dyDescent="0.2">
      <c r="A619" s="74" t="s">
        <v>453</v>
      </c>
      <c r="B619" s="75" t="s">
        <v>450</v>
      </c>
      <c r="C619" s="75" t="s">
        <v>381</v>
      </c>
      <c r="D619" s="75" t="s">
        <v>381</v>
      </c>
      <c r="E619" s="75" t="s">
        <v>82</v>
      </c>
      <c r="F619" s="76">
        <v>30</v>
      </c>
      <c r="G619" s="76">
        <v>30</v>
      </c>
      <c r="H619" s="76">
        <v>30</v>
      </c>
    </row>
    <row r="620" spans="1:8" s="27" customFormat="1" ht="27" x14ac:dyDescent="0.2">
      <c r="A620" s="230" t="s">
        <v>749</v>
      </c>
      <c r="B620" s="229" t="s">
        <v>246</v>
      </c>
      <c r="C620" s="229"/>
      <c r="D620" s="229"/>
      <c r="E620" s="229"/>
      <c r="F620" s="228">
        <f>F621+F626+F631+F636+F641+F646+F653+F660+F665+F670+F675+F680+F685+F690+F695+F700+F705+F710+F715+F720+F725</f>
        <v>256479.7</v>
      </c>
      <c r="G620" s="228">
        <f>G621+G626+G631+G636+G641+G646+G653+G660+G665+G670+G675+G680+G685+G690+G695+G700+G705+G710+G715+G720+G725</f>
        <v>234479.9</v>
      </c>
      <c r="H620" s="228">
        <f>H621+H626+H631+H636+H641+H646+H653+H660+H665+H670+H675+H680+H685+H690+H695+H700+H705+H710+H715+H720+H725</f>
        <v>215100</v>
      </c>
    </row>
    <row r="621" spans="1:8" s="27" customFormat="1" ht="15" x14ac:dyDescent="0.2">
      <c r="A621" s="65" t="s">
        <v>203</v>
      </c>
      <c r="B621" s="66" t="s">
        <v>654</v>
      </c>
      <c r="C621" s="66"/>
      <c r="D621" s="66"/>
      <c r="E621" s="66"/>
      <c r="F621" s="67">
        <f t="shared" ref="F621:H624" si="101">F622</f>
        <v>1000</v>
      </c>
      <c r="G621" s="67">
        <f t="shared" si="101"/>
        <v>3500</v>
      </c>
      <c r="H621" s="67">
        <f t="shared" si="101"/>
        <v>4000</v>
      </c>
    </row>
    <row r="622" spans="1:8" s="27" customFormat="1" ht="15" x14ac:dyDescent="0.2">
      <c r="A622" s="65" t="s">
        <v>325</v>
      </c>
      <c r="B622" s="66" t="s">
        <v>654</v>
      </c>
      <c r="C622" s="66" t="s">
        <v>71</v>
      </c>
      <c r="D622" s="66"/>
      <c r="E622" s="66"/>
      <c r="F622" s="67">
        <f t="shared" si="101"/>
        <v>1000</v>
      </c>
      <c r="G622" s="67">
        <f t="shared" si="101"/>
        <v>3500</v>
      </c>
      <c r="H622" s="67">
        <f t="shared" si="101"/>
        <v>4000</v>
      </c>
    </row>
    <row r="623" spans="1:8" s="27" customFormat="1" ht="15" x14ac:dyDescent="0.2">
      <c r="A623" s="65" t="s">
        <v>813</v>
      </c>
      <c r="B623" s="66" t="s">
        <v>654</v>
      </c>
      <c r="C623" s="66" t="s">
        <v>71</v>
      </c>
      <c r="D623" s="66" t="s">
        <v>436</v>
      </c>
      <c r="E623" s="66"/>
      <c r="F623" s="67">
        <f t="shared" si="101"/>
        <v>1000</v>
      </c>
      <c r="G623" s="67">
        <f t="shared" si="101"/>
        <v>3500</v>
      </c>
      <c r="H623" s="67">
        <f t="shared" si="101"/>
        <v>4000</v>
      </c>
    </row>
    <row r="624" spans="1:8" s="27" customFormat="1" ht="15" x14ac:dyDescent="0.2">
      <c r="A624" s="74" t="s">
        <v>495</v>
      </c>
      <c r="B624" s="75" t="s">
        <v>654</v>
      </c>
      <c r="C624" s="75" t="s">
        <v>71</v>
      </c>
      <c r="D624" s="75" t="s">
        <v>436</v>
      </c>
      <c r="E624" s="75" t="s">
        <v>77</v>
      </c>
      <c r="F624" s="76">
        <f t="shared" si="101"/>
        <v>1000</v>
      </c>
      <c r="G624" s="76">
        <f t="shared" si="101"/>
        <v>3500</v>
      </c>
      <c r="H624" s="76">
        <f t="shared" si="101"/>
        <v>4000</v>
      </c>
    </row>
    <row r="625" spans="1:8" s="27" customFormat="1" ht="15" x14ac:dyDescent="0.2">
      <c r="A625" s="74" t="s">
        <v>78</v>
      </c>
      <c r="B625" s="75" t="s">
        <v>654</v>
      </c>
      <c r="C625" s="75" t="s">
        <v>71</v>
      </c>
      <c r="D625" s="75" t="s">
        <v>436</v>
      </c>
      <c r="E625" s="75" t="s">
        <v>79</v>
      </c>
      <c r="F625" s="76">
        <v>1000</v>
      </c>
      <c r="G625" s="76">
        <v>3500</v>
      </c>
      <c r="H625" s="76">
        <v>4000</v>
      </c>
    </row>
    <row r="626" spans="1:8" s="27" customFormat="1" ht="15" x14ac:dyDescent="0.2">
      <c r="A626" s="94" t="s">
        <v>121</v>
      </c>
      <c r="B626" s="66" t="s">
        <v>655</v>
      </c>
      <c r="C626" s="66"/>
      <c r="D626" s="66"/>
      <c r="E626" s="66"/>
      <c r="F626" s="67">
        <f t="shared" ref="F626:H629" si="102">F627</f>
        <v>100</v>
      </c>
      <c r="G626" s="67">
        <f t="shared" si="102"/>
        <v>500</v>
      </c>
      <c r="H626" s="67">
        <f t="shared" si="102"/>
        <v>500</v>
      </c>
    </row>
    <row r="627" spans="1:8" s="27" customFormat="1" ht="15" x14ac:dyDescent="0.2">
      <c r="A627" s="94" t="s">
        <v>325</v>
      </c>
      <c r="B627" s="66" t="s">
        <v>655</v>
      </c>
      <c r="C627" s="66" t="s">
        <v>71</v>
      </c>
      <c r="D627" s="66"/>
      <c r="E627" s="66"/>
      <c r="F627" s="67">
        <f t="shared" si="102"/>
        <v>100</v>
      </c>
      <c r="G627" s="67">
        <f t="shared" si="102"/>
        <v>500</v>
      </c>
      <c r="H627" s="67">
        <f t="shared" si="102"/>
        <v>500</v>
      </c>
    </row>
    <row r="628" spans="1:8" s="27" customFormat="1" ht="15" x14ac:dyDescent="0.2">
      <c r="A628" s="94" t="s">
        <v>813</v>
      </c>
      <c r="B628" s="66" t="s">
        <v>655</v>
      </c>
      <c r="C628" s="66" t="s">
        <v>71</v>
      </c>
      <c r="D628" s="66" t="s">
        <v>436</v>
      </c>
      <c r="E628" s="66"/>
      <c r="F628" s="67">
        <f t="shared" si="102"/>
        <v>100</v>
      </c>
      <c r="G628" s="67">
        <f t="shared" si="102"/>
        <v>500</v>
      </c>
      <c r="H628" s="67">
        <f t="shared" si="102"/>
        <v>500</v>
      </c>
    </row>
    <row r="629" spans="1:8" s="27" customFormat="1" ht="15" x14ac:dyDescent="0.2">
      <c r="A629" s="74" t="s">
        <v>495</v>
      </c>
      <c r="B629" s="75" t="s">
        <v>655</v>
      </c>
      <c r="C629" s="75" t="s">
        <v>71</v>
      </c>
      <c r="D629" s="75" t="s">
        <v>436</v>
      </c>
      <c r="E629" s="75" t="s">
        <v>77</v>
      </c>
      <c r="F629" s="76">
        <f t="shared" si="102"/>
        <v>100</v>
      </c>
      <c r="G629" s="76">
        <f t="shared" si="102"/>
        <v>500</v>
      </c>
      <c r="H629" s="76">
        <f t="shared" si="102"/>
        <v>500</v>
      </c>
    </row>
    <row r="630" spans="1:8" s="27" customFormat="1" ht="15" x14ac:dyDescent="0.2">
      <c r="A630" s="74" t="s">
        <v>78</v>
      </c>
      <c r="B630" s="75" t="s">
        <v>655</v>
      </c>
      <c r="C630" s="75" t="s">
        <v>71</v>
      </c>
      <c r="D630" s="75" t="s">
        <v>436</v>
      </c>
      <c r="E630" s="75" t="s">
        <v>79</v>
      </c>
      <c r="F630" s="76">
        <v>100</v>
      </c>
      <c r="G630" s="76">
        <v>500</v>
      </c>
      <c r="H630" s="76">
        <v>500</v>
      </c>
    </row>
    <row r="631" spans="1:8" s="27" customFormat="1" ht="15" x14ac:dyDescent="0.2">
      <c r="A631" s="94" t="s">
        <v>121</v>
      </c>
      <c r="B631" s="66" t="s">
        <v>655</v>
      </c>
      <c r="C631" s="66"/>
      <c r="D631" s="66"/>
      <c r="E631" s="66"/>
      <c r="F631" s="87">
        <f t="shared" ref="F631:H634" si="103">F632</f>
        <v>300</v>
      </c>
      <c r="G631" s="87">
        <f t="shared" si="103"/>
        <v>300</v>
      </c>
      <c r="H631" s="87">
        <f t="shared" si="103"/>
        <v>300</v>
      </c>
    </row>
    <row r="632" spans="1:8" s="27" customFormat="1" ht="15" x14ac:dyDescent="0.2">
      <c r="A632" s="65" t="s">
        <v>337</v>
      </c>
      <c r="B632" s="66" t="s">
        <v>655</v>
      </c>
      <c r="C632" s="66" t="s">
        <v>381</v>
      </c>
      <c r="D632" s="66"/>
      <c r="E632" s="66"/>
      <c r="F632" s="87">
        <f t="shared" si="103"/>
        <v>300</v>
      </c>
      <c r="G632" s="87">
        <f t="shared" si="103"/>
        <v>300</v>
      </c>
      <c r="H632" s="87">
        <f t="shared" si="103"/>
        <v>300</v>
      </c>
    </row>
    <row r="633" spans="1:8" s="27" customFormat="1" ht="15" x14ac:dyDescent="0.2">
      <c r="A633" s="65" t="s">
        <v>338</v>
      </c>
      <c r="B633" s="66" t="s">
        <v>655</v>
      </c>
      <c r="C633" s="66" t="s">
        <v>381</v>
      </c>
      <c r="D633" s="66" t="s">
        <v>69</v>
      </c>
      <c r="E633" s="66"/>
      <c r="F633" s="87">
        <f t="shared" si="103"/>
        <v>300</v>
      </c>
      <c r="G633" s="87">
        <f t="shared" si="103"/>
        <v>300</v>
      </c>
      <c r="H633" s="87">
        <f t="shared" si="103"/>
        <v>300</v>
      </c>
    </row>
    <row r="634" spans="1:8" s="27" customFormat="1" ht="15" x14ac:dyDescent="0.2">
      <c r="A634" s="74" t="s">
        <v>495</v>
      </c>
      <c r="B634" s="75" t="s">
        <v>655</v>
      </c>
      <c r="C634" s="75" t="s">
        <v>381</v>
      </c>
      <c r="D634" s="75" t="s">
        <v>69</v>
      </c>
      <c r="E634" s="75" t="s">
        <v>77</v>
      </c>
      <c r="F634" s="88">
        <f t="shared" si="103"/>
        <v>300</v>
      </c>
      <c r="G634" s="88">
        <f t="shared" si="103"/>
        <v>300</v>
      </c>
      <c r="H634" s="88">
        <f t="shared" si="103"/>
        <v>300</v>
      </c>
    </row>
    <row r="635" spans="1:8" s="27" customFormat="1" ht="15" x14ac:dyDescent="0.2">
      <c r="A635" s="74" t="s">
        <v>78</v>
      </c>
      <c r="B635" s="75" t="s">
        <v>655</v>
      </c>
      <c r="C635" s="75" t="s">
        <v>381</v>
      </c>
      <c r="D635" s="75" t="s">
        <v>69</v>
      </c>
      <c r="E635" s="75" t="s">
        <v>79</v>
      </c>
      <c r="F635" s="88">
        <v>300</v>
      </c>
      <c r="G635" s="88">
        <v>300</v>
      </c>
      <c r="H635" s="88">
        <v>300</v>
      </c>
    </row>
    <row r="636" spans="1:8" s="27" customFormat="1" ht="15" x14ac:dyDescent="0.2">
      <c r="A636" s="94" t="s">
        <v>121</v>
      </c>
      <c r="B636" s="66" t="s">
        <v>655</v>
      </c>
      <c r="C636" s="66"/>
      <c r="D636" s="66"/>
      <c r="E636" s="75"/>
      <c r="F636" s="87">
        <f t="shared" ref="F636:H639" si="104">F637</f>
        <v>13000</v>
      </c>
      <c r="G636" s="87">
        <f t="shared" si="104"/>
        <v>5000</v>
      </c>
      <c r="H636" s="87">
        <f t="shared" si="104"/>
        <v>5000</v>
      </c>
    </row>
    <row r="637" spans="1:8" s="27" customFormat="1" ht="15" x14ac:dyDescent="0.2">
      <c r="A637" s="65" t="s">
        <v>337</v>
      </c>
      <c r="B637" s="66" t="s">
        <v>655</v>
      </c>
      <c r="C637" s="66" t="s">
        <v>381</v>
      </c>
      <c r="D637" s="66"/>
      <c r="E637" s="75"/>
      <c r="F637" s="87">
        <f t="shared" si="104"/>
        <v>13000</v>
      </c>
      <c r="G637" s="87">
        <f t="shared" si="104"/>
        <v>5000</v>
      </c>
      <c r="H637" s="87">
        <f t="shared" si="104"/>
        <v>5000</v>
      </c>
    </row>
    <row r="638" spans="1:8" s="27" customFormat="1" ht="15" x14ac:dyDescent="0.2">
      <c r="A638" s="65" t="s">
        <v>337</v>
      </c>
      <c r="B638" s="66" t="s">
        <v>655</v>
      </c>
      <c r="C638" s="66" t="s">
        <v>381</v>
      </c>
      <c r="D638" s="66" t="s">
        <v>438</v>
      </c>
      <c r="E638" s="75"/>
      <c r="F638" s="87">
        <f t="shared" si="104"/>
        <v>13000</v>
      </c>
      <c r="G638" s="87">
        <f t="shared" si="104"/>
        <v>5000</v>
      </c>
      <c r="H638" s="87">
        <f t="shared" si="104"/>
        <v>5000</v>
      </c>
    </row>
    <row r="639" spans="1:8" s="27" customFormat="1" ht="15" x14ac:dyDescent="0.2">
      <c r="A639" s="74" t="s">
        <v>202</v>
      </c>
      <c r="B639" s="75" t="s">
        <v>655</v>
      </c>
      <c r="C639" s="75" t="s">
        <v>381</v>
      </c>
      <c r="D639" s="75" t="s">
        <v>438</v>
      </c>
      <c r="E639" s="75" t="s">
        <v>382</v>
      </c>
      <c r="F639" s="88">
        <f t="shared" si="104"/>
        <v>13000</v>
      </c>
      <c r="G639" s="88">
        <f t="shared" si="104"/>
        <v>5000</v>
      </c>
      <c r="H639" s="88">
        <f t="shared" si="104"/>
        <v>5000</v>
      </c>
    </row>
    <row r="640" spans="1:8" s="27" customFormat="1" ht="15" x14ac:dyDescent="0.2">
      <c r="A640" s="74" t="s">
        <v>383</v>
      </c>
      <c r="B640" s="75" t="s">
        <v>655</v>
      </c>
      <c r="C640" s="75" t="s">
        <v>381</v>
      </c>
      <c r="D640" s="75" t="s">
        <v>438</v>
      </c>
      <c r="E640" s="75" t="s">
        <v>384</v>
      </c>
      <c r="F640" s="88">
        <v>13000</v>
      </c>
      <c r="G640" s="76">
        <v>5000</v>
      </c>
      <c r="H640" s="76">
        <v>5000</v>
      </c>
    </row>
    <row r="641" spans="1:8" s="27" customFormat="1" ht="15" x14ac:dyDescent="0.2">
      <c r="A641" s="94" t="s">
        <v>121</v>
      </c>
      <c r="B641" s="66" t="s">
        <v>655</v>
      </c>
      <c r="C641" s="66"/>
      <c r="D641" s="66"/>
      <c r="E641" s="66"/>
      <c r="F641" s="87">
        <f t="shared" ref="F641:H644" si="105">F642</f>
        <v>200</v>
      </c>
      <c r="G641" s="87">
        <f t="shared" si="105"/>
        <v>300</v>
      </c>
      <c r="H641" s="87">
        <f t="shared" si="105"/>
        <v>300</v>
      </c>
    </row>
    <row r="642" spans="1:8" s="27" customFormat="1" ht="15" x14ac:dyDescent="0.2">
      <c r="A642" s="65" t="s">
        <v>337</v>
      </c>
      <c r="B642" s="66" t="s">
        <v>655</v>
      </c>
      <c r="C642" s="66" t="s">
        <v>381</v>
      </c>
      <c r="D642" s="66"/>
      <c r="E642" s="66"/>
      <c r="F642" s="87">
        <f t="shared" si="105"/>
        <v>200</v>
      </c>
      <c r="G642" s="87">
        <f t="shared" si="105"/>
        <v>300</v>
      </c>
      <c r="H642" s="87">
        <f t="shared" si="105"/>
        <v>300</v>
      </c>
    </row>
    <row r="643" spans="1:8" s="27" customFormat="1" ht="15" x14ac:dyDescent="0.2">
      <c r="A643" s="65" t="s">
        <v>812</v>
      </c>
      <c r="B643" s="66" t="s">
        <v>655</v>
      </c>
      <c r="C643" s="66" t="s">
        <v>381</v>
      </c>
      <c r="D643" s="66" t="s">
        <v>430</v>
      </c>
      <c r="E643" s="66"/>
      <c r="F643" s="87">
        <f t="shared" si="105"/>
        <v>200</v>
      </c>
      <c r="G643" s="87">
        <f t="shared" si="105"/>
        <v>300</v>
      </c>
      <c r="H643" s="87">
        <f t="shared" si="105"/>
        <v>300</v>
      </c>
    </row>
    <row r="644" spans="1:8" s="27" customFormat="1" ht="15" x14ac:dyDescent="0.2">
      <c r="A644" s="74" t="s">
        <v>495</v>
      </c>
      <c r="B644" s="75" t="s">
        <v>655</v>
      </c>
      <c r="C644" s="75" t="s">
        <v>381</v>
      </c>
      <c r="D644" s="75" t="s">
        <v>430</v>
      </c>
      <c r="E644" s="75" t="s">
        <v>77</v>
      </c>
      <c r="F644" s="88">
        <f t="shared" si="105"/>
        <v>200</v>
      </c>
      <c r="G644" s="88">
        <f t="shared" si="105"/>
        <v>300</v>
      </c>
      <c r="H644" s="88">
        <f t="shared" si="105"/>
        <v>300</v>
      </c>
    </row>
    <row r="645" spans="1:8" s="27" customFormat="1" ht="15" x14ac:dyDescent="0.2">
      <c r="A645" s="74" t="s">
        <v>78</v>
      </c>
      <c r="B645" s="75" t="s">
        <v>655</v>
      </c>
      <c r="C645" s="75" t="s">
        <v>381</v>
      </c>
      <c r="D645" s="75" t="s">
        <v>430</v>
      </c>
      <c r="E645" s="75" t="s">
        <v>79</v>
      </c>
      <c r="F645" s="88">
        <v>200</v>
      </c>
      <c r="G645" s="88">
        <v>300</v>
      </c>
      <c r="H645" s="88">
        <v>300</v>
      </c>
    </row>
    <row r="646" spans="1:8" s="27" customFormat="1" ht="15" x14ac:dyDescent="0.2">
      <c r="A646" s="94" t="s">
        <v>121</v>
      </c>
      <c r="B646" s="66" t="s">
        <v>655</v>
      </c>
      <c r="C646" s="66"/>
      <c r="D646" s="66"/>
      <c r="E646" s="66"/>
      <c r="F646" s="87">
        <f t="shared" ref="F646:H647" si="106">F647</f>
        <v>3000</v>
      </c>
      <c r="G646" s="87">
        <f t="shared" si="106"/>
        <v>3000</v>
      </c>
      <c r="H646" s="87">
        <f t="shared" si="106"/>
        <v>3000</v>
      </c>
    </row>
    <row r="647" spans="1:8" s="27" customFormat="1" ht="15" x14ac:dyDescent="0.2">
      <c r="A647" s="94" t="s">
        <v>342</v>
      </c>
      <c r="B647" s="66" t="s">
        <v>655</v>
      </c>
      <c r="C647" s="66" t="s">
        <v>437</v>
      </c>
      <c r="D647" s="66"/>
      <c r="E647" s="66"/>
      <c r="F647" s="87">
        <f t="shared" si="106"/>
        <v>3000</v>
      </c>
      <c r="G647" s="87">
        <f t="shared" si="106"/>
        <v>3000</v>
      </c>
      <c r="H647" s="87">
        <f t="shared" si="106"/>
        <v>3000</v>
      </c>
    </row>
    <row r="648" spans="1:8" s="27" customFormat="1" ht="15" x14ac:dyDescent="0.2">
      <c r="A648" s="94" t="s">
        <v>345</v>
      </c>
      <c r="B648" s="66" t="s">
        <v>655</v>
      </c>
      <c r="C648" s="66" t="s">
        <v>437</v>
      </c>
      <c r="D648" s="66" t="s">
        <v>431</v>
      </c>
      <c r="E648" s="66"/>
      <c r="F648" s="87">
        <f>F649+F651</f>
        <v>3000</v>
      </c>
      <c r="G648" s="87">
        <f>G649+G651</f>
        <v>3000</v>
      </c>
      <c r="H648" s="87">
        <f>H649+H651</f>
        <v>3000</v>
      </c>
    </row>
    <row r="649" spans="1:8" s="27" customFormat="1" ht="15" x14ac:dyDescent="0.2">
      <c r="A649" s="74" t="s">
        <v>495</v>
      </c>
      <c r="B649" s="75" t="s">
        <v>655</v>
      </c>
      <c r="C649" s="75" t="s">
        <v>437</v>
      </c>
      <c r="D649" s="75" t="s">
        <v>431</v>
      </c>
      <c r="E649" s="75" t="s">
        <v>77</v>
      </c>
      <c r="F649" s="88">
        <f>F650</f>
        <v>700</v>
      </c>
      <c r="G649" s="88">
        <f>G650</f>
        <v>1000</v>
      </c>
      <c r="H649" s="88">
        <f>H650</f>
        <v>1000</v>
      </c>
    </row>
    <row r="650" spans="1:8" s="27" customFormat="1" ht="15" x14ac:dyDescent="0.2">
      <c r="A650" s="74" t="s">
        <v>78</v>
      </c>
      <c r="B650" s="75" t="s">
        <v>655</v>
      </c>
      <c r="C650" s="75" t="s">
        <v>437</v>
      </c>
      <c r="D650" s="75" t="s">
        <v>431</v>
      </c>
      <c r="E650" s="75" t="s">
        <v>79</v>
      </c>
      <c r="F650" s="88">
        <v>700</v>
      </c>
      <c r="G650" s="88">
        <v>1000</v>
      </c>
      <c r="H650" s="88">
        <v>1000</v>
      </c>
    </row>
    <row r="651" spans="1:8" s="27" customFormat="1" ht="15" x14ac:dyDescent="0.2">
      <c r="A651" s="74" t="s">
        <v>202</v>
      </c>
      <c r="B651" s="75" t="s">
        <v>655</v>
      </c>
      <c r="C651" s="75" t="s">
        <v>437</v>
      </c>
      <c r="D651" s="75" t="s">
        <v>431</v>
      </c>
      <c r="E651" s="75" t="s">
        <v>382</v>
      </c>
      <c r="F651" s="88">
        <f>F652</f>
        <v>2300</v>
      </c>
      <c r="G651" s="88">
        <f>G652</f>
        <v>2000</v>
      </c>
      <c r="H651" s="88">
        <f>H652</f>
        <v>2000</v>
      </c>
    </row>
    <row r="652" spans="1:8" s="27" customFormat="1" ht="15" x14ac:dyDescent="0.2">
      <c r="A652" s="74" t="s">
        <v>383</v>
      </c>
      <c r="B652" s="75" t="s">
        <v>655</v>
      </c>
      <c r="C652" s="75" t="s">
        <v>437</v>
      </c>
      <c r="D652" s="75" t="s">
        <v>431</v>
      </c>
      <c r="E652" s="75" t="s">
        <v>384</v>
      </c>
      <c r="F652" s="88">
        <v>2300</v>
      </c>
      <c r="G652" s="88">
        <v>2000</v>
      </c>
      <c r="H652" s="88">
        <v>2000</v>
      </c>
    </row>
    <row r="653" spans="1:8" s="27" customFormat="1" ht="15" x14ac:dyDescent="0.2">
      <c r="A653" s="94" t="s">
        <v>121</v>
      </c>
      <c r="B653" s="66" t="s">
        <v>655</v>
      </c>
      <c r="C653" s="66"/>
      <c r="D653" s="66"/>
      <c r="E653" s="66"/>
      <c r="F653" s="67">
        <f t="shared" ref="F653:H654" si="107">F654</f>
        <v>1000</v>
      </c>
      <c r="G653" s="271">
        <f t="shared" si="107"/>
        <v>0</v>
      </c>
      <c r="H653" s="271">
        <f t="shared" si="107"/>
        <v>0</v>
      </c>
    </row>
    <row r="654" spans="1:8" s="27" customFormat="1" ht="15" x14ac:dyDescent="0.2">
      <c r="A654" s="94" t="s">
        <v>622</v>
      </c>
      <c r="B654" s="66" t="s">
        <v>655</v>
      </c>
      <c r="C654" s="66" t="s">
        <v>435</v>
      </c>
      <c r="D654" s="66"/>
      <c r="E654" s="66"/>
      <c r="F654" s="67">
        <f t="shared" si="107"/>
        <v>1000</v>
      </c>
      <c r="G654" s="271">
        <f t="shared" si="107"/>
        <v>0</v>
      </c>
      <c r="H654" s="271">
        <f t="shared" si="107"/>
        <v>0</v>
      </c>
    </row>
    <row r="655" spans="1:8" s="27" customFormat="1" ht="15" x14ac:dyDescent="0.2">
      <c r="A655" s="94" t="s">
        <v>415</v>
      </c>
      <c r="B655" s="66" t="s">
        <v>655</v>
      </c>
      <c r="C655" s="66" t="s">
        <v>435</v>
      </c>
      <c r="D655" s="66" t="s">
        <v>71</v>
      </c>
      <c r="E655" s="66"/>
      <c r="F655" s="67">
        <f>F656+F658</f>
        <v>1000</v>
      </c>
      <c r="G655" s="271">
        <f>G656+G658</f>
        <v>0</v>
      </c>
      <c r="H655" s="271">
        <f>H656+H658</f>
        <v>0</v>
      </c>
    </row>
    <row r="656" spans="1:8" s="27" customFormat="1" ht="15" x14ac:dyDescent="0.2">
      <c r="A656" s="74" t="s">
        <v>495</v>
      </c>
      <c r="B656" s="75" t="s">
        <v>655</v>
      </c>
      <c r="C656" s="75" t="s">
        <v>435</v>
      </c>
      <c r="D656" s="75" t="s">
        <v>71</v>
      </c>
      <c r="E656" s="75" t="s">
        <v>77</v>
      </c>
      <c r="F656" s="76">
        <f>F657</f>
        <v>500</v>
      </c>
      <c r="G656" s="270">
        <f>G657</f>
        <v>0</v>
      </c>
      <c r="H656" s="270">
        <f>H657</f>
        <v>0</v>
      </c>
    </row>
    <row r="657" spans="1:8" s="27" customFormat="1" ht="15" x14ac:dyDescent="0.2">
      <c r="A657" s="74" t="s">
        <v>78</v>
      </c>
      <c r="B657" s="75" t="s">
        <v>655</v>
      </c>
      <c r="C657" s="75" t="s">
        <v>435</v>
      </c>
      <c r="D657" s="75" t="s">
        <v>71</v>
      </c>
      <c r="E657" s="75" t="s">
        <v>79</v>
      </c>
      <c r="F657" s="76">
        <v>500</v>
      </c>
      <c r="G657" s="270">
        <v>0</v>
      </c>
      <c r="H657" s="270">
        <v>0</v>
      </c>
    </row>
    <row r="658" spans="1:8" s="27" customFormat="1" ht="15" x14ac:dyDescent="0.2">
      <c r="A658" s="74" t="s">
        <v>202</v>
      </c>
      <c r="B658" s="75" t="s">
        <v>655</v>
      </c>
      <c r="C658" s="75" t="s">
        <v>435</v>
      </c>
      <c r="D658" s="75" t="s">
        <v>71</v>
      </c>
      <c r="E658" s="75" t="s">
        <v>382</v>
      </c>
      <c r="F658" s="76">
        <f>F659</f>
        <v>500</v>
      </c>
      <c r="G658" s="270">
        <f>G659</f>
        <v>0</v>
      </c>
      <c r="H658" s="270">
        <f>H659</f>
        <v>0</v>
      </c>
    </row>
    <row r="659" spans="1:8" s="27" customFormat="1" ht="15" x14ac:dyDescent="0.2">
      <c r="A659" s="74" t="s">
        <v>383</v>
      </c>
      <c r="B659" s="75" t="s">
        <v>655</v>
      </c>
      <c r="C659" s="75" t="s">
        <v>435</v>
      </c>
      <c r="D659" s="75" t="s">
        <v>71</v>
      </c>
      <c r="E659" s="75" t="s">
        <v>384</v>
      </c>
      <c r="F659" s="76">
        <v>500</v>
      </c>
      <c r="G659" s="270">
        <v>0</v>
      </c>
      <c r="H659" s="270">
        <v>0</v>
      </c>
    </row>
    <row r="660" spans="1:8" s="27" customFormat="1" ht="24" x14ac:dyDescent="0.2">
      <c r="A660" s="65" t="s">
        <v>441</v>
      </c>
      <c r="B660" s="66" t="s">
        <v>656</v>
      </c>
      <c r="C660" s="66"/>
      <c r="D660" s="66"/>
      <c r="E660" s="66"/>
      <c r="F660" s="87">
        <f t="shared" ref="F660:H663" si="108">F661</f>
        <v>2000</v>
      </c>
      <c r="G660" s="87">
        <f t="shared" si="108"/>
        <v>2000</v>
      </c>
      <c r="H660" s="87">
        <f t="shared" si="108"/>
        <v>2000</v>
      </c>
    </row>
    <row r="661" spans="1:8" s="27" customFormat="1" ht="15" x14ac:dyDescent="0.2">
      <c r="A661" s="65" t="s">
        <v>337</v>
      </c>
      <c r="B661" s="66" t="s">
        <v>656</v>
      </c>
      <c r="C661" s="66" t="s">
        <v>381</v>
      </c>
      <c r="D661" s="66"/>
      <c r="E661" s="66"/>
      <c r="F661" s="87">
        <f t="shared" si="108"/>
        <v>2000</v>
      </c>
      <c r="G661" s="87">
        <f t="shared" si="108"/>
        <v>2000</v>
      </c>
      <c r="H661" s="87">
        <f t="shared" si="108"/>
        <v>2000</v>
      </c>
    </row>
    <row r="662" spans="1:8" s="27" customFormat="1" ht="15" x14ac:dyDescent="0.2">
      <c r="A662" s="65" t="s">
        <v>338</v>
      </c>
      <c r="B662" s="66" t="s">
        <v>656</v>
      </c>
      <c r="C662" s="66" t="s">
        <v>381</v>
      </c>
      <c r="D662" s="66" t="s">
        <v>69</v>
      </c>
      <c r="E662" s="66"/>
      <c r="F662" s="87">
        <f t="shared" si="108"/>
        <v>2000</v>
      </c>
      <c r="G662" s="87">
        <f t="shared" si="108"/>
        <v>2000</v>
      </c>
      <c r="H662" s="87">
        <f t="shared" si="108"/>
        <v>2000</v>
      </c>
    </row>
    <row r="663" spans="1:8" s="27" customFormat="1" ht="15" x14ac:dyDescent="0.2">
      <c r="A663" s="74" t="s">
        <v>495</v>
      </c>
      <c r="B663" s="75" t="s">
        <v>656</v>
      </c>
      <c r="C663" s="75" t="s">
        <v>381</v>
      </c>
      <c r="D663" s="75" t="s">
        <v>69</v>
      </c>
      <c r="E663" s="75" t="s">
        <v>77</v>
      </c>
      <c r="F663" s="88">
        <f t="shared" si="108"/>
        <v>2000</v>
      </c>
      <c r="G663" s="88">
        <f t="shared" si="108"/>
        <v>2000</v>
      </c>
      <c r="H663" s="88">
        <f t="shared" si="108"/>
        <v>2000</v>
      </c>
    </row>
    <row r="664" spans="1:8" s="27" customFormat="1" ht="15" x14ac:dyDescent="0.2">
      <c r="A664" s="74" t="s">
        <v>78</v>
      </c>
      <c r="B664" s="75" t="s">
        <v>656</v>
      </c>
      <c r="C664" s="75" t="s">
        <v>381</v>
      </c>
      <c r="D664" s="75" t="s">
        <v>69</v>
      </c>
      <c r="E664" s="75" t="s">
        <v>79</v>
      </c>
      <c r="F664" s="88">
        <v>2000</v>
      </c>
      <c r="G664" s="88">
        <v>2000</v>
      </c>
      <c r="H664" s="88">
        <v>2000</v>
      </c>
    </row>
    <row r="665" spans="1:8" s="27" customFormat="1" ht="15" x14ac:dyDescent="0.2">
      <c r="A665" s="65" t="s">
        <v>657</v>
      </c>
      <c r="B665" s="66" t="s">
        <v>658</v>
      </c>
      <c r="C665" s="66"/>
      <c r="D665" s="66"/>
      <c r="E665" s="66"/>
      <c r="F665" s="87">
        <f t="shared" ref="F665:H668" si="109">F666</f>
        <v>0</v>
      </c>
      <c r="G665" s="67">
        <f t="shared" si="109"/>
        <v>25000</v>
      </c>
      <c r="H665" s="67">
        <f t="shared" si="109"/>
        <v>60000</v>
      </c>
    </row>
    <row r="666" spans="1:8" s="27" customFormat="1" ht="15" x14ac:dyDescent="0.2">
      <c r="A666" s="65" t="s">
        <v>337</v>
      </c>
      <c r="B666" s="66" t="s">
        <v>658</v>
      </c>
      <c r="C666" s="66" t="s">
        <v>381</v>
      </c>
      <c r="D666" s="66"/>
      <c r="E666" s="66"/>
      <c r="F666" s="87">
        <f t="shared" si="109"/>
        <v>0</v>
      </c>
      <c r="G666" s="67">
        <f t="shared" si="109"/>
        <v>25000</v>
      </c>
      <c r="H666" s="67">
        <f t="shared" si="109"/>
        <v>60000</v>
      </c>
    </row>
    <row r="667" spans="1:8" s="27" customFormat="1" ht="15" x14ac:dyDescent="0.2">
      <c r="A667" s="65" t="s">
        <v>338</v>
      </c>
      <c r="B667" s="66" t="s">
        <v>658</v>
      </c>
      <c r="C667" s="66" t="s">
        <v>381</v>
      </c>
      <c r="D667" s="66" t="s">
        <v>69</v>
      </c>
      <c r="E667" s="66"/>
      <c r="F667" s="87">
        <f t="shared" si="109"/>
        <v>0</v>
      </c>
      <c r="G667" s="67">
        <f t="shared" si="109"/>
        <v>25000</v>
      </c>
      <c r="H667" s="67">
        <f t="shared" si="109"/>
        <v>60000</v>
      </c>
    </row>
    <row r="668" spans="1:8" s="27" customFormat="1" ht="15" x14ac:dyDescent="0.2">
      <c r="A668" s="74" t="s">
        <v>202</v>
      </c>
      <c r="B668" s="75" t="s">
        <v>658</v>
      </c>
      <c r="C668" s="75" t="s">
        <v>381</v>
      </c>
      <c r="D668" s="75" t="s">
        <v>69</v>
      </c>
      <c r="E668" s="75" t="s">
        <v>382</v>
      </c>
      <c r="F668" s="88">
        <f t="shared" si="109"/>
        <v>0</v>
      </c>
      <c r="G668" s="76">
        <f t="shared" si="109"/>
        <v>25000</v>
      </c>
      <c r="H668" s="76">
        <f t="shared" si="109"/>
        <v>60000</v>
      </c>
    </row>
    <row r="669" spans="1:8" s="27" customFormat="1" ht="15" x14ac:dyDescent="0.2">
      <c r="A669" s="74" t="s">
        <v>383</v>
      </c>
      <c r="B669" s="75" t="s">
        <v>658</v>
      </c>
      <c r="C669" s="75" t="s">
        <v>381</v>
      </c>
      <c r="D669" s="75" t="s">
        <v>69</v>
      </c>
      <c r="E669" s="75" t="s">
        <v>384</v>
      </c>
      <c r="F669" s="88">
        <v>0</v>
      </c>
      <c r="G669" s="76">
        <v>25000</v>
      </c>
      <c r="H669" s="76">
        <v>60000</v>
      </c>
    </row>
    <row r="670" spans="1:8" s="27" customFormat="1" ht="15" x14ac:dyDescent="0.2">
      <c r="A670" s="65" t="s">
        <v>204</v>
      </c>
      <c r="B670" s="66" t="s">
        <v>659</v>
      </c>
      <c r="C670" s="66"/>
      <c r="D670" s="66"/>
      <c r="E670" s="66"/>
      <c r="F670" s="87">
        <f t="shared" ref="F670:H673" si="110">F671</f>
        <v>12879.7</v>
      </c>
      <c r="G670" s="87">
        <f t="shared" si="110"/>
        <v>0</v>
      </c>
      <c r="H670" s="87">
        <f t="shared" si="110"/>
        <v>0</v>
      </c>
    </row>
    <row r="671" spans="1:8" s="27" customFormat="1" ht="15" x14ac:dyDescent="0.2">
      <c r="A671" s="65" t="s">
        <v>337</v>
      </c>
      <c r="B671" s="66" t="s">
        <v>659</v>
      </c>
      <c r="C671" s="66" t="s">
        <v>381</v>
      </c>
      <c r="D671" s="66"/>
      <c r="E671" s="66"/>
      <c r="F671" s="87">
        <f t="shared" si="110"/>
        <v>12879.7</v>
      </c>
      <c r="G671" s="87">
        <f t="shared" si="110"/>
        <v>0</v>
      </c>
      <c r="H671" s="87">
        <f t="shared" si="110"/>
        <v>0</v>
      </c>
    </row>
    <row r="672" spans="1:8" s="27" customFormat="1" ht="15" x14ac:dyDescent="0.2">
      <c r="A672" s="65" t="s">
        <v>339</v>
      </c>
      <c r="B672" s="66" t="s">
        <v>659</v>
      </c>
      <c r="C672" s="66" t="s">
        <v>381</v>
      </c>
      <c r="D672" s="66" t="s">
        <v>438</v>
      </c>
      <c r="E672" s="66"/>
      <c r="F672" s="87">
        <f t="shared" si="110"/>
        <v>12879.7</v>
      </c>
      <c r="G672" s="87">
        <f t="shared" si="110"/>
        <v>0</v>
      </c>
      <c r="H672" s="87">
        <f t="shared" si="110"/>
        <v>0</v>
      </c>
    </row>
    <row r="673" spans="1:8" s="27" customFormat="1" ht="15" x14ac:dyDescent="0.2">
      <c r="A673" s="74" t="s">
        <v>202</v>
      </c>
      <c r="B673" s="75" t="s">
        <v>659</v>
      </c>
      <c r="C673" s="75" t="s">
        <v>381</v>
      </c>
      <c r="D673" s="75" t="s">
        <v>438</v>
      </c>
      <c r="E673" s="75" t="s">
        <v>382</v>
      </c>
      <c r="F673" s="88">
        <f t="shared" si="110"/>
        <v>12879.7</v>
      </c>
      <c r="G673" s="88">
        <f t="shared" si="110"/>
        <v>0</v>
      </c>
      <c r="H673" s="88">
        <f t="shared" si="110"/>
        <v>0</v>
      </c>
    </row>
    <row r="674" spans="1:8" s="27" customFormat="1" ht="15" x14ac:dyDescent="0.2">
      <c r="A674" s="74" t="s">
        <v>383</v>
      </c>
      <c r="B674" s="75" t="s">
        <v>659</v>
      </c>
      <c r="C674" s="75" t="s">
        <v>381</v>
      </c>
      <c r="D674" s="75" t="s">
        <v>438</v>
      </c>
      <c r="E674" s="75" t="s">
        <v>384</v>
      </c>
      <c r="F674" s="88">
        <v>12879.7</v>
      </c>
      <c r="G674" s="88">
        <v>0</v>
      </c>
      <c r="H674" s="88">
        <v>0</v>
      </c>
    </row>
    <row r="675" spans="1:8" s="27" customFormat="1" ht="15" x14ac:dyDescent="0.2">
      <c r="A675" s="65" t="s">
        <v>660</v>
      </c>
      <c r="B675" s="66" t="s">
        <v>661</v>
      </c>
      <c r="C675" s="66"/>
      <c r="D675" s="66"/>
      <c r="E675" s="66"/>
      <c r="F675" s="87">
        <f t="shared" ref="F675:H678" si="111">F676</f>
        <v>0</v>
      </c>
      <c r="G675" s="87">
        <f t="shared" si="111"/>
        <v>15000</v>
      </c>
      <c r="H675" s="87">
        <f t="shared" si="111"/>
        <v>15000</v>
      </c>
    </row>
    <row r="676" spans="1:8" s="27" customFormat="1" ht="15" x14ac:dyDescent="0.2">
      <c r="A676" s="65" t="s">
        <v>337</v>
      </c>
      <c r="B676" s="66" t="s">
        <v>661</v>
      </c>
      <c r="C676" s="66" t="s">
        <v>381</v>
      </c>
      <c r="D676" s="66"/>
      <c r="E676" s="66"/>
      <c r="F676" s="87">
        <f t="shared" si="111"/>
        <v>0</v>
      </c>
      <c r="G676" s="87">
        <f t="shared" si="111"/>
        <v>15000</v>
      </c>
      <c r="H676" s="87">
        <f t="shared" si="111"/>
        <v>15000</v>
      </c>
    </row>
    <row r="677" spans="1:8" s="27" customFormat="1" ht="15" x14ac:dyDescent="0.2">
      <c r="A677" s="65" t="s">
        <v>339</v>
      </c>
      <c r="B677" s="66" t="s">
        <v>661</v>
      </c>
      <c r="C677" s="66" t="s">
        <v>381</v>
      </c>
      <c r="D677" s="66" t="s">
        <v>438</v>
      </c>
      <c r="E677" s="66"/>
      <c r="F677" s="87">
        <f t="shared" si="111"/>
        <v>0</v>
      </c>
      <c r="G677" s="87">
        <f t="shared" si="111"/>
        <v>15000</v>
      </c>
      <c r="H677" s="87">
        <f t="shared" si="111"/>
        <v>15000</v>
      </c>
    </row>
    <row r="678" spans="1:8" s="27" customFormat="1" ht="15" x14ac:dyDescent="0.2">
      <c r="A678" s="74" t="s">
        <v>202</v>
      </c>
      <c r="B678" s="75" t="s">
        <v>661</v>
      </c>
      <c r="C678" s="75" t="s">
        <v>381</v>
      </c>
      <c r="D678" s="75" t="s">
        <v>438</v>
      </c>
      <c r="E678" s="75" t="s">
        <v>382</v>
      </c>
      <c r="F678" s="88">
        <f t="shared" si="111"/>
        <v>0</v>
      </c>
      <c r="G678" s="88">
        <f t="shared" si="111"/>
        <v>15000</v>
      </c>
      <c r="H678" s="88">
        <f t="shared" si="111"/>
        <v>15000</v>
      </c>
    </row>
    <row r="679" spans="1:8" s="27" customFormat="1" ht="15" x14ac:dyDescent="0.2">
      <c r="A679" s="74" t="s">
        <v>383</v>
      </c>
      <c r="B679" s="75" t="s">
        <v>661</v>
      </c>
      <c r="C679" s="75" t="s">
        <v>381</v>
      </c>
      <c r="D679" s="75" t="s">
        <v>438</v>
      </c>
      <c r="E679" s="75" t="s">
        <v>384</v>
      </c>
      <c r="F679" s="88">
        <v>0</v>
      </c>
      <c r="G679" s="76">
        <v>15000</v>
      </c>
      <c r="H679" s="76">
        <v>15000</v>
      </c>
    </row>
    <row r="680" spans="1:8" s="27" customFormat="1" ht="15" x14ac:dyDescent="0.2">
      <c r="A680" s="65" t="s">
        <v>662</v>
      </c>
      <c r="B680" s="66" t="s">
        <v>663</v>
      </c>
      <c r="C680" s="66"/>
      <c r="D680" s="66"/>
      <c r="E680" s="66"/>
      <c r="F680" s="87">
        <f t="shared" ref="F680:H683" si="112">F681</f>
        <v>0</v>
      </c>
      <c r="G680" s="87">
        <f t="shared" si="112"/>
        <v>15000</v>
      </c>
      <c r="H680" s="87">
        <f t="shared" si="112"/>
        <v>15000</v>
      </c>
    </row>
    <row r="681" spans="1:8" s="27" customFormat="1" ht="15" x14ac:dyDescent="0.2">
      <c r="A681" s="65" t="s">
        <v>337</v>
      </c>
      <c r="B681" s="66" t="s">
        <v>663</v>
      </c>
      <c r="C681" s="66" t="s">
        <v>381</v>
      </c>
      <c r="D681" s="66"/>
      <c r="E681" s="66"/>
      <c r="F681" s="87">
        <f t="shared" si="112"/>
        <v>0</v>
      </c>
      <c r="G681" s="87">
        <f t="shared" si="112"/>
        <v>15000</v>
      </c>
      <c r="H681" s="87">
        <f t="shared" si="112"/>
        <v>15000</v>
      </c>
    </row>
    <row r="682" spans="1:8" s="27" customFormat="1" ht="15" x14ac:dyDescent="0.2">
      <c r="A682" s="65" t="s">
        <v>339</v>
      </c>
      <c r="B682" s="66" t="s">
        <v>663</v>
      </c>
      <c r="C682" s="66" t="s">
        <v>381</v>
      </c>
      <c r="D682" s="66" t="s">
        <v>438</v>
      </c>
      <c r="E682" s="66"/>
      <c r="F682" s="87">
        <f t="shared" si="112"/>
        <v>0</v>
      </c>
      <c r="G682" s="87">
        <f t="shared" si="112"/>
        <v>15000</v>
      </c>
      <c r="H682" s="87">
        <f t="shared" si="112"/>
        <v>15000</v>
      </c>
    </row>
    <row r="683" spans="1:8" s="27" customFormat="1" ht="15" x14ac:dyDescent="0.2">
      <c r="A683" s="74" t="s">
        <v>202</v>
      </c>
      <c r="B683" s="75" t="s">
        <v>663</v>
      </c>
      <c r="C683" s="75" t="s">
        <v>381</v>
      </c>
      <c r="D683" s="75" t="s">
        <v>438</v>
      </c>
      <c r="E683" s="75" t="s">
        <v>382</v>
      </c>
      <c r="F683" s="88">
        <f t="shared" si="112"/>
        <v>0</v>
      </c>
      <c r="G683" s="88">
        <f t="shared" si="112"/>
        <v>15000</v>
      </c>
      <c r="H683" s="88">
        <f t="shared" si="112"/>
        <v>15000</v>
      </c>
    </row>
    <row r="684" spans="1:8" s="27" customFormat="1" ht="15" x14ac:dyDescent="0.2">
      <c r="A684" s="74" t="s">
        <v>383</v>
      </c>
      <c r="B684" s="75" t="s">
        <v>663</v>
      </c>
      <c r="C684" s="75" t="s">
        <v>381</v>
      </c>
      <c r="D684" s="75" t="s">
        <v>438</v>
      </c>
      <c r="E684" s="75" t="s">
        <v>384</v>
      </c>
      <c r="F684" s="88">
        <v>0</v>
      </c>
      <c r="G684" s="76">
        <v>15000</v>
      </c>
      <c r="H684" s="76">
        <v>15000</v>
      </c>
    </row>
    <row r="685" spans="1:8" s="27" customFormat="1" ht="15" x14ac:dyDescent="0.2">
      <c r="A685" s="65" t="s">
        <v>664</v>
      </c>
      <c r="B685" s="66" t="s">
        <v>665</v>
      </c>
      <c r="C685" s="66"/>
      <c r="D685" s="66"/>
      <c r="E685" s="66"/>
      <c r="F685" s="87">
        <f t="shared" ref="F685:H688" si="113">F686</f>
        <v>10000</v>
      </c>
      <c r="G685" s="87">
        <f t="shared" si="113"/>
        <v>0</v>
      </c>
      <c r="H685" s="87">
        <f t="shared" si="113"/>
        <v>0</v>
      </c>
    </row>
    <row r="686" spans="1:8" s="27" customFormat="1" ht="15" x14ac:dyDescent="0.2">
      <c r="A686" s="65" t="s">
        <v>337</v>
      </c>
      <c r="B686" s="66" t="s">
        <v>665</v>
      </c>
      <c r="C686" s="66" t="s">
        <v>381</v>
      </c>
      <c r="D686" s="66"/>
      <c r="E686" s="66"/>
      <c r="F686" s="87">
        <f t="shared" si="113"/>
        <v>10000</v>
      </c>
      <c r="G686" s="87">
        <f t="shared" si="113"/>
        <v>0</v>
      </c>
      <c r="H686" s="87">
        <f t="shared" si="113"/>
        <v>0</v>
      </c>
    </row>
    <row r="687" spans="1:8" s="27" customFormat="1" ht="15" x14ac:dyDescent="0.2">
      <c r="A687" s="65" t="s">
        <v>339</v>
      </c>
      <c r="B687" s="66" t="s">
        <v>665</v>
      </c>
      <c r="C687" s="66" t="s">
        <v>381</v>
      </c>
      <c r="D687" s="66" t="s">
        <v>438</v>
      </c>
      <c r="E687" s="66"/>
      <c r="F687" s="87">
        <f t="shared" si="113"/>
        <v>10000</v>
      </c>
      <c r="G687" s="87">
        <f t="shared" si="113"/>
        <v>0</v>
      </c>
      <c r="H687" s="87">
        <f t="shared" si="113"/>
        <v>0</v>
      </c>
    </row>
    <row r="688" spans="1:8" s="27" customFormat="1" ht="15" x14ac:dyDescent="0.2">
      <c r="A688" s="74" t="s">
        <v>202</v>
      </c>
      <c r="B688" s="75" t="s">
        <v>665</v>
      </c>
      <c r="C688" s="75" t="s">
        <v>381</v>
      </c>
      <c r="D688" s="75" t="s">
        <v>438</v>
      </c>
      <c r="E688" s="75" t="s">
        <v>382</v>
      </c>
      <c r="F688" s="88">
        <f t="shared" si="113"/>
        <v>10000</v>
      </c>
      <c r="G688" s="88">
        <f t="shared" si="113"/>
        <v>0</v>
      </c>
      <c r="H688" s="88">
        <f t="shared" si="113"/>
        <v>0</v>
      </c>
    </row>
    <row r="689" spans="1:8" s="27" customFormat="1" ht="15" x14ac:dyDescent="0.2">
      <c r="A689" s="74" t="s">
        <v>383</v>
      </c>
      <c r="B689" s="75" t="s">
        <v>665</v>
      </c>
      <c r="C689" s="75" t="s">
        <v>381</v>
      </c>
      <c r="D689" s="75" t="s">
        <v>438</v>
      </c>
      <c r="E689" s="75" t="s">
        <v>384</v>
      </c>
      <c r="F689" s="88">
        <v>10000</v>
      </c>
      <c r="G689" s="88">
        <v>0</v>
      </c>
      <c r="H689" s="88">
        <v>0</v>
      </c>
    </row>
    <row r="690" spans="1:8" s="27" customFormat="1" ht="15" x14ac:dyDescent="0.2">
      <c r="A690" s="94" t="s">
        <v>506</v>
      </c>
      <c r="B690" s="66" t="s">
        <v>666</v>
      </c>
      <c r="C690" s="66"/>
      <c r="D690" s="66"/>
      <c r="E690" s="66"/>
      <c r="F690" s="67">
        <f t="shared" ref="F690:H693" si="114">F691</f>
        <v>5000</v>
      </c>
      <c r="G690" s="67">
        <f t="shared" si="114"/>
        <v>35000</v>
      </c>
      <c r="H690" s="67">
        <f t="shared" si="114"/>
        <v>35000</v>
      </c>
    </row>
    <row r="691" spans="1:8" s="27" customFormat="1" ht="15" x14ac:dyDescent="0.2">
      <c r="A691" s="65" t="s">
        <v>337</v>
      </c>
      <c r="B691" s="66" t="s">
        <v>666</v>
      </c>
      <c r="C691" s="66" t="s">
        <v>381</v>
      </c>
      <c r="D691" s="66"/>
      <c r="E691" s="66"/>
      <c r="F691" s="67">
        <f t="shared" si="114"/>
        <v>5000</v>
      </c>
      <c r="G691" s="67">
        <f t="shared" si="114"/>
        <v>35000</v>
      </c>
      <c r="H691" s="67">
        <f t="shared" si="114"/>
        <v>35000</v>
      </c>
    </row>
    <row r="692" spans="1:8" s="27" customFormat="1" ht="15" x14ac:dyDescent="0.2">
      <c r="A692" s="65" t="s">
        <v>340</v>
      </c>
      <c r="B692" s="66" t="s">
        <v>666</v>
      </c>
      <c r="C692" s="66" t="s">
        <v>381</v>
      </c>
      <c r="D692" s="66" t="s">
        <v>430</v>
      </c>
      <c r="E692" s="66"/>
      <c r="F692" s="67">
        <f t="shared" si="114"/>
        <v>5000</v>
      </c>
      <c r="G692" s="67">
        <f t="shared" si="114"/>
        <v>35000</v>
      </c>
      <c r="H692" s="67">
        <f t="shared" si="114"/>
        <v>35000</v>
      </c>
    </row>
    <row r="693" spans="1:8" s="27" customFormat="1" ht="15" x14ac:dyDescent="0.2">
      <c r="A693" s="74" t="s">
        <v>495</v>
      </c>
      <c r="B693" s="75" t="s">
        <v>666</v>
      </c>
      <c r="C693" s="75" t="s">
        <v>381</v>
      </c>
      <c r="D693" s="75" t="s">
        <v>430</v>
      </c>
      <c r="E693" s="75" t="s">
        <v>77</v>
      </c>
      <c r="F693" s="76">
        <f t="shared" si="114"/>
        <v>5000</v>
      </c>
      <c r="G693" s="76">
        <f t="shared" si="114"/>
        <v>35000</v>
      </c>
      <c r="H693" s="76">
        <f t="shared" si="114"/>
        <v>35000</v>
      </c>
    </row>
    <row r="694" spans="1:8" s="27" customFormat="1" ht="15" x14ac:dyDescent="0.2">
      <c r="A694" s="74" t="s">
        <v>78</v>
      </c>
      <c r="B694" s="75" t="s">
        <v>666</v>
      </c>
      <c r="C694" s="75" t="s">
        <v>381</v>
      </c>
      <c r="D694" s="75" t="s">
        <v>430</v>
      </c>
      <c r="E694" s="75" t="s">
        <v>79</v>
      </c>
      <c r="F694" s="76">
        <v>5000</v>
      </c>
      <c r="G694" s="76">
        <v>35000</v>
      </c>
      <c r="H694" s="76">
        <v>35000</v>
      </c>
    </row>
    <row r="695" spans="1:8" s="27" customFormat="1" ht="15" x14ac:dyDescent="0.2">
      <c r="A695" s="65" t="s">
        <v>514</v>
      </c>
      <c r="B695" s="66" t="s">
        <v>667</v>
      </c>
      <c r="C695" s="66"/>
      <c r="D695" s="66"/>
      <c r="E695" s="66"/>
      <c r="F695" s="87">
        <f t="shared" ref="F695:H698" si="115">F696</f>
        <v>150000</v>
      </c>
      <c r="G695" s="87">
        <f t="shared" si="115"/>
        <v>0</v>
      </c>
      <c r="H695" s="87">
        <f t="shared" si="115"/>
        <v>0</v>
      </c>
    </row>
    <row r="696" spans="1:8" s="27" customFormat="1" ht="15" x14ac:dyDescent="0.2">
      <c r="A696" s="65" t="s">
        <v>337</v>
      </c>
      <c r="B696" s="66" t="s">
        <v>667</v>
      </c>
      <c r="C696" s="66" t="s">
        <v>381</v>
      </c>
      <c r="D696" s="66"/>
      <c r="E696" s="66"/>
      <c r="F696" s="87">
        <f t="shared" si="115"/>
        <v>150000</v>
      </c>
      <c r="G696" s="87">
        <f t="shared" si="115"/>
        <v>0</v>
      </c>
      <c r="H696" s="87">
        <f t="shared" si="115"/>
        <v>0</v>
      </c>
    </row>
    <row r="697" spans="1:8" s="27" customFormat="1" ht="15" x14ac:dyDescent="0.2">
      <c r="A697" s="65" t="s">
        <v>340</v>
      </c>
      <c r="B697" s="66" t="s">
        <v>667</v>
      </c>
      <c r="C697" s="66" t="s">
        <v>381</v>
      </c>
      <c r="D697" s="66" t="s">
        <v>430</v>
      </c>
      <c r="E697" s="66"/>
      <c r="F697" s="87">
        <f t="shared" si="115"/>
        <v>150000</v>
      </c>
      <c r="G697" s="87">
        <f t="shared" si="115"/>
        <v>0</v>
      </c>
      <c r="H697" s="87">
        <f t="shared" si="115"/>
        <v>0</v>
      </c>
    </row>
    <row r="698" spans="1:8" s="27" customFormat="1" ht="15" x14ac:dyDescent="0.2">
      <c r="A698" s="74" t="s">
        <v>495</v>
      </c>
      <c r="B698" s="75" t="s">
        <v>667</v>
      </c>
      <c r="C698" s="75" t="s">
        <v>381</v>
      </c>
      <c r="D698" s="75" t="s">
        <v>430</v>
      </c>
      <c r="E698" s="75" t="s">
        <v>77</v>
      </c>
      <c r="F698" s="88">
        <f t="shared" si="115"/>
        <v>150000</v>
      </c>
      <c r="G698" s="88">
        <f t="shared" si="115"/>
        <v>0</v>
      </c>
      <c r="H698" s="88">
        <f t="shared" si="115"/>
        <v>0</v>
      </c>
    </row>
    <row r="699" spans="1:8" s="27" customFormat="1" ht="15" x14ac:dyDescent="0.2">
      <c r="A699" s="74" t="s">
        <v>78</v>
      </c>
      <c r="B699" s="75" t="s">
        <v>667</v>
      </c>
      <c r="C699" s="75" t="s">
        <v>381</v>
      </c>
      <c r="D699" s="75" t="s">
        <v>430</v>
      </c>
      <c r="E699" s="75" t="s">
        <v>79</v>
      </c>
      <c r="F699" s="88">
        <v>150000</v>
      </c>
      <c r="G699" s="88">
        <v>0</v>
      </c>
      <c r="H699" s="88">
        <v>0</v>
      </c>
    </row>
    <row r="700" spans="1:8" s="27" customFormat="1" ht="36" x14ac:dyDescent="0.2">
      <c r="A700" s="65" t="s">
        <v>36</v>
      </c>
      <c r="B700" s="66" t="s">
        <v>505</v>
      </c>
      <c r="C700" s="66"/>
      <c r="D700" s="66"/>
      <c r="E700" s="66"/>
      <c r="F700" s="67">
        <f t="shared" ref="F700:H703" si="116">F701</f>
        <v>1000</v>
      </c>
      <c r="G700" s="271">
        <f t="shared" si="116"/>
        <v>0</v>
      </c>
      <c r="H700" s="271">
        <f t="shared" si="116"/>
        <v>0</v>
      </c>
    </row>
    <row r="701" spans="1:8" s="27" customFormat="1" ht="15" x14ac:dyDescent="0.2">
      <c r="A701" s="65" t="s">
        <v>342</v>
      </c>
      <c r="B701" s="66" t="s">
        <v>505</v>
      </c>
      <c r="C701" s="66" t="s">
        <v>437</v>
      </c>
      <c r="D701" s="66"/>
      <c r="E701" s="66"/>
      <c r="F701" s="67">
        <f t="shared" si="116"/>
        <v>1000</v>
      </c>
      <c r="G701" s="271">
        <f t="shared" si="116"/>
        <v>0</v>
      </c>
      <c r="H701" s="271">
        <f t="shared" si="116"/>
        <v>0</v>
      </c>
    </row>
    <row r="702" spans="1:8" s="27" customFormat="1" ht="15" x14ac:dyDescent="0.2">
      <c r="A702" s="65" t="s">
        <v>343</v>
      </c>
      <c r="B702" s="66" t="s">
        <v>505</v>
      </c>
      <c r="C702" s="66" t="s">
        <v>437</v>
      </c>
      <c r="D702" s="66" t="s">
        <v>69</v>
      </c>
      <c r="E702" s="66"/>
      <c r="F702" s="67">
        <f t="shared" si="116"/>
        <v>1000</v>
      </c>
      <c r="G702" s="271">
        <f t="shared" si="116"/>
        <v>0</v>
      </c>
      <c r="H702" s="271">
        <f t="shared" si="116"/>
        <v>0</v>
      </c>
    </row>
    <row r="703" spans="1:8" s="27" customFormat="1" ht="15" x14ac:dyDescent="0.2">
      <c r="A703" s="74" t="s">
        <v>495</v>
      </c>
      <c r="B703" s="75" t="s">
        <v>505</v>
      </c>
      <c r="C703" s="75" t="s">
        <v>437</v>
      </c>
      <c r="D703" s="75" t="s">
        <v>69</v>
      </c>
      <c r="E703" s="75" t="s">
        <v>77</v>
      </c>
      <c r="F703" s="76">
        <f t="shared" si="116"/>
        <v>1000</v>
      </c>
      <c r="G703" s="270">
        <f t="shared" si="116"/>
        <v>0</v>
      </c>
      <c r="H703" s="270">
        <f t="shared" si="116"/>
        <v>0</v>
      </c>
    </row>
    <row r="704" spans="1:8" s="27" customFormat="1" ht="15" x14ac:dyDescent="0.2">
      <c r="A704" s="74" t="s">
        <v>78</v>
      </c>
      <c r="B704" s="75" t="s">
        <v>505</v>
      </c>
      <c r="C704" s="75" t="s">
        <v>437</v>
      </c>
      <c r="D704" s="75" t="s">
        <v>69</v>
      </c>
      <c r="E704" s="75" t="s">
        <v>79</v>
      </c>
      <c r="F704" s="76">
        <v>1000</v>
      </c>
      <c r="G704" s="270">
        <v>0</v>
      </c>
      <c r="H704" s="270">
        <v>0</v>
      </c>
    </row>
    <row r="705" spans="1:8" s="27" customFormat="1" ht="15" x14ac:dyDescent="0.2">
      <c r="A705" s="94" t="s">
        <v>154</v>
      </c>
      <c r="B705" s="115" t="s">
        <v>668</v>
      </c>
      <c r="C705" s="66"/>
      <c r="D705" s="66"/>
      <c r="E705" s="66"/>
      <c r="F705" s="67">
        <f t="shared" ref="F705:H708" si="117">F706</f>
        <v>25000</v>
      </c>
      <c r="G705" s="67">
        <f t="shared" si="117"/>
        <v>37000</v>
      </c>
      <c r="H705" s="67">
        <f t="shared" si="117"/>
        <v>35000</v>
      </c>
    </row>
    <row r="706" spans="1:8" s="27" customFormat="1" ht="15" x14ac:dyDescent="0.2">
      <c r="A706" s="94" t="s">
        <v>342</v>
      </c>
      <c r="B706" s="115" t="s">
        <v>668</v>
      </c>
      <c r="C706" s="66" t="s">
        <v>437</v>
      </c>
      <c r="D706" s="66"/>
      <c r="E706" s="66"/>
      <c r="F706" s="67">
        <f t="shared" si="117"/>
        <v>25000</v>
      </c>
      <c r="G706" s="67">
        <f t="shared" si="117"/>
        <v>37000</v>
      </c>
      <c r="H706" s="67">
        <f t="shared" si="117"/>
        <v>35000</v>
      </c>
    </row>
    <row r="707" spans="1:8" s="27" customFormat="1" ht="15" x14ac:dyDescent="0.2">
      <c r="A707" s="94" t="s">
        <v>345</v>
      </c>
      <c r="B707" s="115" t="s">
        <v>668</v>
      </c>
      <c r="C707" s="66" t="s">
        <v>437</v>
      </c>
      <c r="D707" s="66" t="s">
        <v>431</v>
      </c>
      <c r="E707" s="66"/>
      <c r="F707" s="67">
        <f t="shared" si="117"/>
        <v>25000</v>
      </c>
      <c r="G707" s="67">
        <f t="shared" si="117"/>
        <v>37000</v>
      </c>
      <c r="H707" s="67">
        <f t="shared" si="117"/>
        <v>35000</v>
      </c>
    </row>
    <row r="708" spans="1:8" s="27" customFormat="1" ht="15" x14ac:dyDescent="0.2">
      <c r="A708" s="74" t="s">
        <v>495</v>
      </c>
      <c r="B708" s="116" t="s">
        <v>668</v>
      </c>
      <c r="C708" s="75" t="s">
        <v>437</v>
      </c>
      <c r="D708" s="75" t="s">
        <v>431</v>
      </c>
      <c r="E708" s="75" t="s">
        <v>77</v>
      </c>
      <c r="F708" s="76">
        <f t="shared" si="117"/>
        <v>25000</v>
      </c>
      <c r="G708" s="76">
        <f t="shared" si="117"/>
        <v>37000</v>
      </c>
      <c r="H708" s="76">
        <f t="shared" si="117"/>
        <v>35000</v>
      </c>
    </row>
    <row r="709" spans="1:8" s="27" customFormat="1" ht="15" x14ac:dyDescent="0.2">
      <c r="A709" s="74" t="s">
        <v>78</v>
      </c>
      <c r="B709" s="116" t="s">
        <v>668</v>
      </c>
      <c r="C709" s="75" t="s">
        <v>437</v>
      </c>
      <c r="D709" s="75" t="s">
        <v>431</v>
      </c>
      <c r="E709" s="75" t="s">
        <v>79</v>
      </c>
      <c r="F709" s="76">
        <v>25000</v>
      </c>
      <c r="G709" s="76">
        <v>37000</v>
      </c>
      <c r="H709" s="76">
        <v>35000</v>
      </c>
    </row>
    <row r="710" spans="1:8" s="27" customFormat="1" ht="15" x14ac:dyDescent="0.2">
      <c r="A710" s="65" t="s">
        <v>539</v>
      </c>
      <c r="B710" s="115" t="s">
        <v>669</v>
      </c>
      <c r="C710" s="66"/>
      <c r="D710" s="66"/>
      <c r="E710" s="66"/>
      <c r="F710" s="87">
        <f t="shared" ref="F710:H713" si="118">F711</f>
        <v>0</v>
      </c>
      <c r="G710" s="87">
        <f t="shared" si="118"/>
        <v>20000</v>
      </c>
      <c r="H710" s="87">
        <f t="shared" si="118"/>
        <v>40000</v>
      </c>
    </row>
    <row r="711" spans="1:8" s="27" customFormat="1" ht="15" x14ac:dyDescent="0.2">
      <c r="A711" s="94" t="s">
        <v>342</v>
      </c>
      <c r="B711" s="115" t="s">
        <v>669</v>
      </c>
      <c r="C711" s="66" t="s">
        <v>437</v>
      </c>
      <c r="D711" s="66"/>
      <c r="E711" s="66"/>
      <c r="F711" s="87">
        <f t="shared" si="118"/>
        <v>0</v>
      </c>
      <c r="G711" s="87">
        <f t="shared" si="118"/>
        <v>20000</v>
      </c>
      <c r="H711" s="87">
        <f t="shared" si="118"/>
        <v>40000</v>
      </c>
    </row>
    <row r="712" spans="1:8" s="27" customFormat="1" ht="15" x14ac:dyDescent="0.2">
      <c r="A712" s="94" t="s">
        <v>345</v>
      </c>
      <c r="B712" s="115" t="s">
        <v>669</v>
      </c>
      <c r="C712" s="66" t="s">
        <v>437</v>
      </c>
      <c r="D712" s="66" t="s">
        <v>431</v>
      </c>
      <c r="E712" s="66"/>
      <c r="F712" s="87">
        <f t="shared" si="118"/>
        <v>0</v>
      </c>
      <c r="G712" s="87">
        <f t="shared" si="118"/>
        <v>20000</v>
      </c>
      <c r="H712" s="87">
        <f t="shared" si="118"/>
        <v>40000</v>
      </c>
    </row>
    <row r="713" spans="1:8" s="27" customFormat="1" ht="15" x14ac:dyDescent="0.2">
      <c r="A713" s="74" t="s">
        <v>202</v>
      </c>
      <c r="B713" s="116" t="s">
        <v>669</v>
      </c>
      <c r="C713" s="75" t="s">
        <v>437</v>
      </c>
      <c r="D713" s="75" t="s">
        <v>431</v>
      </c>
      <c r="E713" s="75" t="s">
        <v>382</v>
      </c>
      <c r="F713" s="88">
        <f t="shared" si="118"/>
        <v>0</v>
      </c>
      <c r="G713" s="88">
        <f t="shared" si="118"/>
        <v>20000</v>
      </c>
      <c r="H713" s="88">
        <f t="shared" si="118"/>
        <v>40000</v>
      </c>
    </row>
    <row r="714" spans="1:8" s="27" customFormat="1" ht="15" x14ac:dyDescent="0.2">
      <c r="A714" s="74" t="s">
        <v>383</v>
      </c>
      <c r="B714" s="116" t="s">
        <v>669</v>
      </c>
      <c r="C714" s="75" t="s">
        <v>437</v>
      </c>
      <c r="D714" s="75" t="s">
        <v>431</v>
      </c>
      <c r="E714" s="75" t="s">
        <v>384</v>
      </c>
      <c r="F714" s="88">
        <v>0</v>
      </c>
      <c r="G714" s="76">
        <v>20000</v>
      </c>
      <c r="H714" s="76">
        <v>40000</v>
      </c>
    </row>
    <row r="715" spans="1:8" s="27" customFormat="1" ht="15" x14ac:dyDescent="0.2">
      <c r="A715" s="65" t="s">
        <v>670</v>
      </c>
      <c r="B715" s="115" t="s">
        <v>671</v>
      </c>
      <c r="C715" s="66"/>
      <c r="D715" s="66"/>
      <c r="E715" s="66"/>
      <c r="F715" s="67">
        <f t="shared" ref="F715:H718" si="119">F716</f>
        <v>32000</v>
      </c>
      <c r="G715" s="271">
        <f t="shared" si="119"/>
        <v>0</v>
      </c>
      <c r="H715" s="271">
        <f t="shared" si="119"/>
        <v>0</v>
      </c>
    </row>
    <row r="716" spans="1:8" s="27" customFormat="1" ht="15" x14ac:dyDescent="0.2">
      <c r="A716" s="94" t="s">
        <v>342</v>
      </c>
      <c r="B716" s="115" t="s">
        <v>671</v>
      </c>
      <c r="C716" s="66" t="s">
        <v>437</v>
      </c>
      <c r="D716" s="66"/>
      <c r="E716" s="66"/>
      <c r="F716" s="67">
        <f t="shared" si="119"/>
        <v>32000</v>
      </c>
      <c r="G716" s="271">
        <f t="shared" si="119"/>
        <v>0</v>
      </c>
      <c r="H716" s="271">
        <f t="shared" si="119"/>
        <v>0</v>
      </c>
    </row>
    <row r="717" spans="1:8" s="27" customFormat="1" ht="15" x14ac:dyDescent="0.2">
      <c r="A717" s="94" t="s">
        <v>345</v>
      </c>
      <c r="B717" s="115" t="s">
        <v>671</v>
      </c>
      <c r="C717" s="66" t="s">
        <v>437</v>
      </c>
      <c r="D717" s="66" t="s">
        <v>431</v>
      </c>
      <c r="E717" s="66"/>
      <c r="F717" s="67">
        <f t="shared" si="119"/>
        <v>32000</v>
      </c>
      <c r="G717" s="271">
        <f t="shared" si="119"/>
        <v>0</v>
      </c>
      <c r="H717" s="271">
        <f t="shared" si="119"/>
        <v>0</v>
      </c>
    </row>
    <row r="718" spans="1:8" s="27" customFormat="1" ht="15" x14ac:dyDescent="0.2">
      <c r="A718" s="74" t="s">
        <v>495</v>
      </c>
      <c r="B718" s="75" t="s">
        <v>671</v>
      </c>
      <c r="C718" s="75" t="s">
        <v>437</v>
      </c>
      <c r="D718" s="75" t="s">
        <v>431</v>
      </c>
      <c r="E718" s="75" t="s">
        <v>77</v>
      </c>
      <c r="F718" s="76">
        <f t="shared" si="119"/>
        <v>32000</v>
      </c>
      <c r="G718" s="270">
        <f t="shared" si="119"/>
        <v>0</v>
      </c>
      <c r="H718" s="270">
        <f t="shared" si="119"/>
        <v>0</v>
      </c>
    </row>
    <row r="719" spans="1:8" s="27" customFormat="1" ht="15" x14ac:dyDescent="0.2">
      <c r="A719" s="74" t="s">
        <v>78</v>
      </c>
      <c r="B719" s="75" t="s">
        <v>671</v>
      </c>
      <c r="C719" s="75" t="s">
        <v>437</v>
      </c>
      <c r="D719" s="75" t="s">
        <v>431</v>
      </c>
      <c r="E719" s="75" t="s">
        <v>79</v>
      </c>
      <c r="F719" s="76">
        <v>32000</v>
      </c>
      <c r="G719" s="270">
        <v>0</v>
      </c>
      <c r="H719" s="270">
        <v>0</v>
      </c>
    </row>
    <row r="720" spans="1:8" s="27" customFormat="1" ht="24" x14ac:dyDescent="0.2">
      <c r="A720" s="65" t="s">
        <v>672</v>
      </c>
      <c r="B720" s="66" t="s">
        <v>673</v>
      </c>
      <c r="C720" s="66"/>
      <c r="D720" s="66"/>
      <c r="E720" s="66"/>
      <c r="F720" s="87">
        <f t="shared" ref="F720:H723" si="120">F721</f>
        <v>0</v>
      </c>
      <c r="G720" s="87">
        <f t="shared" si="120"/>
        <v>47000</v>
      </c>
      <c r="H720" s="87">
        <f t="shared" si="120"/>
        <v>0</v>
      </c>
    </row>
    <row r="721" spans="1:8" s="27" customFormat="1" ht="15" x14ac:dyDescent="0.2">
      <c r="A721" s="65" t="s">
        <v>622</v>
      </c>
      <c r="B721" s="66" t="s">
        <v>673</v>
      </c>
      <c r="C721" s="66" t="s">
        <v>435</v>
      </c>
      <c r="D721" s="66"/>
      <c r="E721" s="66"/>
      <c r="F721" s="87">
        <f t="shared" si="120"/>
        <v>0</v>
      </c>
      <c r="G721" s="87">
        <f t="shared" si="120"/>
        <v>47000</v>
      </c>
      <c r="H721" s="87">
        <f t="shared" si="120"/>
        <v>0</v>
      </c>
    </row>
    <row r="722" spans="1:8" s="27" customFormat="1" ht="15" x14ac:dyDescent="0.2">
      <c r="A722" s="65" t="s">
        <v>415</v>
      </c>
      <c r="B722" s="66" t="s">
        <v>673</v>
      </c>
      <c r="C722" s="66" t="s">
        <v>435</v>
      </c>
      <c r="D722" s="66" t="s">
        <v>71</v>
      </c>
      <c r="E722" s="66"/>
      <c r="F722" s="87">
        <f t="shared" si="120"/>
        <v>0</v>
      </c>
      <c r="G722" s="87">
        <f t="shared" si="120"/>
        <v>47000</v>
      </c>
      <c r="H722" s="87">
        <f t="shared" si="120"/>
        <v>0</v>
      </c>
    </row>
    <row r="723" spans="1:8" s="27" customFormat="1" ht="15" x14ac:dyDescent="0.2">
      <c r="A723" s="74" t="s">
        <v>202</v>
      </c>
      <c r="B723" s="75" t="s">
        <v>673</v>
      </c>
      <c r="C723" s="75" t="s">
        <v>435</v>
      </c>
      <c r="D723" s="75" t="s">
        <v>71</v>
      </c>
      <c r="E723" s="75" t="s">
        <v>382</v>
      </c>
      <c r="F723" s="88">
        <f t="shared" si="120"/>
        <v>0</v>
      </c>
      <c r="G723" s="88">
        <f t="shared" si="120"/>
        <v>47000</v>
      </c>
      <c r="H723" s="88">
        <f t="shared" si="120"/>
        <v>0</v>
      </c>
    </row>
    <row r="724" spans="1:8" s="27" customFormat="1" ht="15" x14ac:dyDescent="0.2">
      <c r="A724" s="74" t="s">
        <v>383</v>
      </c>
      <c r="B724" s="75" t="s">
        <v>673</v>
      </c>
      <c r="C724" s="75" t="s">
        <v>435</v>
      </c>
      <c r="D724" s="75" t="s">
        <v>71</v>
      </c>
      <c r="E724" s="75" t="s">
        <v>384</v>
      </c>
      <c r="F724" s="88">
        <v>0</v>
      </c>
      <c r="G724" s="76">
        <v>47000</v>
      </c>
      <c r="H724" s="88">
        <v>0</v>
      </c>
    </row>
    <row r="725" spans="1:8" s="27" customFormat="1" ht="15" x14ac:dyDescent="0.2">
      <c r="A725" s="65" t="s">
        <v>674</v>
      </c>
      <c r="B725" s="66" t="s">
        <v>675</v>
      </c>
      <c r="C725" s="66"/>
      <c r="D725" s="66"/>
      <c r="E725" s="66"/>
      <c r="F725" s="87">
        <f t="shared" ref="F725:H728" si="121">F726</f>
        <v>0</v>
      </c>
      <c r="G725" s="87">
        <f t="shared" si="121"/>
        <v>25879.9</v>
      </c>
      <c r="H725" s="87">
        <f t="shared" si="121"/>
        <v>0</v>
      </c>
    </row>
    <row r="726" spans="1:8" s="27" customFormat="1" ht="15" x14ac:dyDescent="0.2">
      <c r="A726" s="65" t="s">
        <v>622</v>
      </c>
      <c r="B726" s="66" t="s">
        <v>675</v>
      </c>
      <c r="C726" s="66" t="s">
        <v>435</v>
      </c>
      <c r="D726" s="66"/>
      <c r="E726" s="66"/>
      <c r="F726" s="87">
        <f t="shared" si="121"/>
        <v>0</v>
      </c>
      <c r="G726" s="87">
        <f t="shared" si="121"/>
        <v>25879.9</v>
      </c>
      <c r="H726" s="87">
        <f t="shared" si="121"/>
        <v>0</v>
      </c>
    </row>
    <row r="727" spans="1:8" s="27" customFormat="1" ht="15" x14ac:dyDescent="0.2">
      <c r="A727" s="65" t="s">
        <v>415</v>
      </c>
      <c r="B727" s="66" t="s">
        <v>675</v>
      </c>
      <c r="C727" s="66" t="s">
        <v>435</v>
      </c>
      <c r="D727" s="66" t="s">
        <v>71</v>
      </c>
      <c r="E727" s="66"/>
      <c r="F727" s="87">
        <f t="shared" si="121"/>
        <v>0</v>
      </c>
      <c r="G727" s="87">
        <f t="shared" si="121"/>
        <v>25879.9</v>
      </c>
      <c r="H727" s="87">
        <f t="shared" si="121"/>
        <v>0</v>
      </c>
    </row>
    <row r="728" spans="1:8" s="27" customFormat="1" ht="15" x14ac:dyDescent="0.2">
      <c r="A728" s="74" t="s">
        <v>495</v>
      </c>
      <c r="B728" s="75" t="s">
        <v>675</v>
      </c>
      <c r="C728" s="75" t="s">
        <v>435</v>
      </c>
      <c r="D728" s="75" t="s">
        <v>71</v>
      </c>
      <c r="E728" s="75" t="s">
        <v>77</v>
      </c>
      <c r="F728" s="88">
        <f t="shared" si="121"/>
        <v>0</v>
      </c>
      <c r="G728" s="88">
        <f t="shared" si="121"/>
        <v>25879.9</v>
      </c>
      <c r="H728" s="88">
        <f t="shared" si="121"/>
        <v>0</v>
      </c>
    </row>
    <row r="729" spans="1:8" s="27" customFormat="1" ht="15" x14ac:dyDescent="0.2">
      <c r="A729" s="74" t="s">
        <v>78</v>
      </c>
      <c r="B729" s="75" t="s">
        <v>675</v>
      </c>
      <c r="C729" s="75" t="s">
        <v>435</v>
      </c>
      <c r="D729" s="75" t="s">
        <v>71</v>
      </c>
      <c r="E729" s="75" t="s">
        <v>79</v>
      </c>
      <c r="F729" s="88">
        <v>0</v>
      </c>
      <c r="G729" s="76">
        <v>25879.9</v>
      </c>
      <c r="H729" s="88">
        <v>0</v>
      </c>
    </row>
    <row r="730" spans="1:8" s="27" customFormat="1" ht="27" x14ac:dyDescent="0.2">
      <c r="A730" s="230" t="s">
        <v>609</v>
      </c>
      <c r="B730" s="229" t="s">
        <v>48</v>
      </c>
      <c r="C730" s="229"/>
      <c r="D730" s="229"/>
      <c r="E730" s="261"/>
      <c r="F730" s="228">
        <f>F731+F737+F743+F750</f>
        <v>40145.200000000004</v>
      </c>
      <c r="G730" s="228">
        <f>G731+G737+G743+G750</f>
        <v>42326</v>
      </c>
      <c r="H730" s="228">
        <f>H731+H737+H743+H750</f>
        <v>42326</v>
      </c>
    </row>
    <row r="731" spans="1:8" s="27" customFormat="1" ht="15" x14ac:dyDescent="0.2">
      <c r="A731" s="94" t="s">
        <v>51</v>
      </c>
      <c r="B731" s="66" t="s">
        <v>52</v>
      </c>
      <c r="C731" s="66"/>
      <c r="D731" s="66"/>
      <c r="E731" s="66"/>
      <c r="F731" s="67">
        <f t="shared" ref="F731:H735" si="122">F732</f>
        <v>1820</v>
      </c>
      <c r="G731" s="67">
        <f t="shared" si="122"/>
        <v>3000</v>
      </c>
      <c r="H731" s="67">
        <f t="shared" si="122"/>
        <v>3000</v>
      </c>
    </row>
    <row r="732" spans="1:8" s="27" customFormat="1" ht="24" x14ac:dyDescent="0.2">
      <c r="A732" s="79" t="s">
        <v>318</v>
      </c>
      <c r="B732" s="80" t="s">
        <v>610</v>
      </c>
      <c r="C732" s="80"/>
      <c r="D732" s="80"/>
      <c r="E732" s="80"/>
      <c r="F732" s="81">
        <f t="shared" si="122"/>
        <v>1820</v>
      </c>
      <c r="G732" s="81">
        <f t="shared" si="122"/>
        <v>3000</v>
      </c>
      <c r="H732" s="81">
        <f t="shared" si="122"/>
        <v>3000</v>
      </c>
    </row>
    <row r="733" spans="1:8" s="27" customFormat="1" ht="15" x14ac:dyDescent="0.2">
      <c r="A733" s="79" t="s">
        <v>342</v>
      </c>
      <c r="B733" s="66" t="s">
        <v>610</v>
      </c>
      <c r="C733" s="66" t="s">
        <v>437</v>
      </c>
      <c r="D733" s="66"/>
      <c r="E733" s="80"/>
      <c r="F733" s="81">
        <f t="shared" si="122"/>
        <v>1820</v>
      </c>
      <c r="G733" s="81">
        <f t="shared" si="122"/>
        <v>3000</v>
      </c>
      <c r="H733" s="81">
        <f t="shared" si="122"/>
        <v>3000</v>
      </c>
    </row>
    <row r="734" spans="1:8" s="27" customFormat="1" ht="15" x14ac:dyDescent="0.2">
      <c r="A734" s="79" t="s">
        <v>604</v>
      </c>
      <c r="B734" s="66" t="s">
        <v>610</v>
      </c>
      <c r="C734" s="66" t="s">
        <v>437</v>
      </c>
      <c r="D734" s="66" t="s">
        <v>437</v>
      </c>
      <c r="E734" s="80"/>
      <c r="F734" s="81">
        <f t="shared" si="122"/>
        <v>1820</v>
      </c>
      <c r="G734" s="81">
        <f t="shared" si="122"/>
        <v>3000</v>
      </c>
      <c r="H734" s="81">
        <f t="shared" si="122"/>
        <v>3000</v>
      </c>
    </row>
    <row r="735" spans="1:8" s="27" customFormat="1" ht="15" x14ac:dyDescent="0.2">
      <c r="A735" s="74" t="s">
        <v>94</v>
      </c>
      <c r="B735" s="75" t="s">
        <v>610</v>
      </c>
      <c r="C735" s="75" t="s">
        <v>437</v>
      </c>
      <c r="D735" s="75" t="s">
        <v>437</v>
      </c>
      <c r="E735" s="75" t="s">
        <v>366</v>
      </c>
      <c r="F735" s="76">
        <f t="shared" si="122"/>
        <v>1820</v>
      </c>
      <c r="G735" s="76">
        <f t="shared" si="122"/>
        <v>3000</v>
      </c>
      <c r="H735" s="76">
        <f t="shared" si="122"/>
        <v>3000</v>
      </c>
    </row>
    <row r="736" spans="1:8" s="27" customFormat="1" ht="15" x14ac:dyDescent="0.2">
      <c r="A736" s="74" t="s">
        <v>455</v>
      </c>
      <c r="B736" s="75" t="s">
        <v>610</v>
      </c>
      <c r="C736" s="75" t="s">
        <v>437</v>
      </c>
      <c r="D736" s="75" t="s">
        <v>437</v>
      </c>
      <c r="E736" s="75" t="s">
        <v>456</v>
      </c>
      <c r="F736" s="76">
        <v>1820</v>
      </c>
      <c r="G736" s="76">
        <v>3000</v>
      </c>
      <c r="H736" s="76">
        <v>3000</v>
      </c>
    </row>
    <row r="737" spans="1:8" s="27" customFormat="1" ht="24" x14ac:dyDescent="0.2">
      <c r="A737" s="65" t="s">
        <v>488</v>
      </c>
      <c r="B737" s="66" t="s">
        <v>59</v>
      </c>
      <c r="C737" s="66"/>
      <c r="D737" s="66"/>
      <c r="E737" s="71"/>
      <c r="F737" s="67">
        <f t="shared" ref="F737:H741" si="123">F738</f>
        <v>3500</v>
      </c>
      <c r="G737" s="67">
        <f t="shared" si="123"/>
        <v>4000</v>
      </c>
      <c r="H737" s="67">
        <f t="shared" si="123"/>
        <v>4000</v>
      </c>
    </row>
    <row r="738" spans="1:8" s="27" customFormat="1" ht="24" x14ac:dyDescent="0.2">
      <c r="A738" s="79" t="s">
        <v>319</v>
      </c>
      <c r="B738" s="80" t="s">
        <v>611</v>
      </c>
      <c r="C738" s="80"/>
      <c r="D738" s="80"/>
      <c r="E738" s="80"/>
      <c r="F738" s="81">
        <f t="shared" si="123"/>
        <v>3500</v>
      </c>
      <c r="G738" s="81">
        <f t="shared" si="123"/>
        <v>4000</v>
      </c>
      <c r="H738" s="81">
        <f t="shared" si="123"/>
        <v>4000</v>
      </c>
    </row>
    <row r="739" spans="1:8" s="27" customFormat="1" ht="15" x14ac:dyDescent="0.2">
      <c r="A739" s="65" t="s">
        <v>357</v>
      </c>
      <c r="B739" s="80" t="s">
        <v>611</v>
      </c>
      <c r="C739" s="66" t="s">
        <v>83</v>
      </c>
      <c r="D739" s="66"/>
      <c r="E739" s="80"/>
      <c r="F739" s="81">
        <f t="shared" si="123"/>
        <v>3500</v>
      </c>
      <c r="G739" s="81">
        <f t="shared" si="123"/>
        <v>4000</v>
      </c>
      <c r="H739" s="81">
        <f t="shared" si="123"/>
        <v>4000</v>
      </c>
    </row>
    <row r="740" spans="1:8" s="27" customFormat="1" ht="15" x14ac:dyDescent="0.2">
      <c r="A740" s="65" t="s">
        <v>57</v>
      </c>
      <c r="B740" s="80" t="s">
        <v>611</v>
      </c>
      <c r="C740" s="66" t="s">
        <v>83</v>
      </c>
      <c r="D740" s="66" t="s">
        <v>69</v>
      </c>
      <c r="E740" s="80"/>
      <c r="F740" s="81">
        <f t="shared" si="123"/>
        <v>3500</v>
      </c>
      <c r="G740" s="81">
        <f t="shared" si="123"/>
        <v>4000</v>
      </c>
      <c r="H740" s="81">
        <f t="shared" si="123"/>
        <v>4000</v>
      </c>
    </row>
    <row r="741" spans="1:8" s="27" customFormat="1" ht="15" x14ac:dyDescent="0.2">
      <c r="A741" s="74" t="s">
        <v>94</v>
      </c>
      <c r="B741" s="75" t="s">
        <v>611</v>
      </c>
      <c r="C741" s="75" t="s">
        <v>83</v>
      </c>
      <c r="D741" s="75" t="s">
        <v>69</v>
      </c>
      <c r="E741" s="75" t="s">
        <v>366</v>
      </c>
      <c r="F741" s="76">
        <f t="shared" si="123"/>
        <v>3500</v>
      </c>
      <c r="G741" s="76">
        <f t="shared" si="123"/>
        <v>4000</v>
      </c>
      <c r="H741" s="76">
        <f t="shared" si="123"/>
        <v>4000</v>
      </c>
    </row>
    <row r="742" spans="1:8" s="27" customFormat="1" ht="15" x14ac:dyDescent="0.2">
      <c r="A742" s="74" t="s">
        <v>455</v>
      </c>
      <c r="B742" s="75" t="s">
        <v>611</v>
      </c>
      <c r="C742" s="75" t="s">
        <v>83</v>
      </c>
      <c r="D742" s="75" t="s">
        <v>69</v>
      </c>
      <c r="E742" s="75" t="s">
        <v>456</v>
      </c>
      <c r="F742" s="76">
        <v>3500</v>
      </c>
      <c r="G742" s="76">
        <v>4000</v>
      </c>
      <c r="H742" s="76">
        <v>4000</v>
      </c>
    </row>
    <row r="743" spans="1:8" s="27" customFormat="1" ht="24" x14ac:dyDescent="0.2">
      <c r="A743" s="94" t="s">
        <v>47</v>
      </c>
      <c r="B743" s="66" t="s">
        <v>49</v>
      </c>
      <c r="C743" s="66"/>
      <c r="D743" s="66"/>
      <c r="E743" s="66"/>
      <c r="F743" s="87">
        <f t="shared" ref="F743:H748" si="124">F744</f>
        <v>30425.200000000004</v>
      </c>
      <c r="G743" s="87">
        <f t="shared" si="124"/>
        <v>30926</v>
      </c>
      <c r="H743" s="87">
        <f t="shared" si="124"/>
        <v>30926</v>
      </c>
    </row>
    <row r="744" spans="1:8" s="27" customFormat="1" ht="15" x14ac:dyDescent="0.2">
      <c r="A744" s="94" t="s">
        <v>50</v>
      </c>
      <c r="B744" s="66" t="s">
        <v>612</v>
      </c>
      <c r="C744" s="66"/>
      <c r="D744" s="66"/>
      <c r="E744" s="66"/>
      <c r="F744" s="87">
        <f t="shared" si="124"/>
        <v>30425.200000000004</v>
      </c>
      <c r="G744" s="87">
        <f t="shared" si="124"/>
        <v>30926</v>
      </c>
      <c r="H744" s="87">
        <f t="shared" si="124"/>
        <v>30926</v>
      </c>
    </row>
    <row r="745" spans="1:8" s="27" customFormat="1" ht="15" x14ac:dyDescent="0.2">
      <c r="A745" s="65" t="s">
        <v>357</v>
      </c>
      <c r="B745" s="66" t="s">
        <v>612</v>
      </c>
      <c r="C745" s="66" t="s">
        <v>83</v>
      </c>
      <c r="D745" s="66"/>
      <c r="E745" s="66"/>
      <c r="F745" s="87">
        <f t="shared" si="124"/>
        <v>30425.200000000004</v>
      </c>
      <c r="G745" s="87">
        <f t="shared" si="124"/>
        <v>30926</v>
      </c>
      <c r="H745" s="87">
        <f t="shared" si="124"/>
        <v>30926</v>
      </c>
    </row>
    <row r="746" spans="1:8" s="27" customFormat="1" ht="15" x14ac:dyDescent="0.2">
      <c r="A746" s="65" t="s">
        <v>57</v>
      </c>
      <c r="B746" s="66" t="s">
        <v>612</v>
      </c>
      <c r="C746" s="66" t="s">
        <v>83</v>
      </c>
      <c r="D746" s="66" t="s">
        <v>69</v>
      </c>
      <c r="E746" s="66"/>
      <c r="F746" s="87">
        <f t="shared" si="124"/>
        <v>30425.200000000004</v>
      </c>
      <c r="G746" s="87">
        <f t="shared" si="124"/>
        <v>30926</v>
      </c>
      <c r="H746" s="87">
        <f t="shared" si="124"/>
        <v>30926</v>
      </c>
    </row>
    <row r="747" spans="1:8" s="27" customFormat="1" ht="24" x14ac:dyDescent="0.2">
      <c r="A747" s="112" t="s">
        <v>280</v>
      </c>
      <c r="B747" s="92" t="s">
        <v>612</v>
      </c>
      <c r="C747" s="92" t="s">
        <v>83</v>
      </c>
      <c r="D747" s="92" t="s">
        <v>69</v>
      </c>
      <c r="E747" s="92"/>
      <c r="F747" s="142">
        <f t="shared" si="124"/>
        <v>30425.200000000004</v>
      </c>
      <c r="G747" s="142">
        <f t="shared" si="124"/>
        <v>30926</v>
      </c>
      <c r="H747" s="142">
        <f t="shared" si="124"/>
        <v>30926</v>
      </c>
    </row>
    <row r="748" spans="1:8" s="27" customFormat="1" ht="15" x14ac:dyDescent="0.2">
      <c r="A748" s="74" t="s">
        <v>94</v>
      </c>
      <c r="B748" s="75" t="s">
        <v>612</v>
      </c>
      <c r="C748" s="75" t="s">
        <v>83</v>
      </c>
      <c r="D748" s="75" t="s">
        <v>69</v>
      </c>
      <c r="E748" s="75" t="s">
        <v>366</v>
      </c>
      <c r="F748" s="88">
        <f t="shared" si="124"/>
        <v>30425.200000000004</v>
      </c>
      <c r="G748" s="88">
        <f t="shared" si="124"/>
        <v>30926</v>
      </c>
      <c r="H748" s="88">
        <f t="shared" si="124"/>
        <v>30926</v>
      </c>
    </row>
    <row r="749" spans="1:8" s="27" customFormat="1" ht="15" x14ac:dyDescent="0.2">
      <c r="A749" s="74" t="s">
        <v>455</v>
      </c>
      <c r="B749" s="75" t="s">
        <v>612</v>
      </c>
      <c r="C749" s="75" t="s">
        <v>83</v>
      </c>
      <c r="D749" s="75" t="s">
        <v>69</v>
      </c>
      <c r="E749" s="75" t="s">
        <v>456</v>
      </c>
      <c r="F749" s="88">
        <v>30425.200000000004</v>
      </c>
      <c r="G749" s="88">
        <v>30926</v>
      </c>
      <c r="H749" s="88">
        <v>30926</v>
      </c>
    </row>
    <row r="750" spans="1:8" s="27" customFormat="1" ht="15" x14ac:dyDescent="0.2">
      <c r="A750" s="65" t="s">
        <v>60</v>
      </c>
      <c r="B750" s="66" t="s">
        <v>61</v>
      </c>
      <c r="C750" s="66"/>
      <c r="D750" s="66"/>
      <c r="E750" s="66"/>
      <c r="F750" s="67">
        <f>F751+F757</f>
        <v>4400</v>
      </c>
      <c r="G750" s="67">
        <f>G751+G757</f>
        <v>4400</v>
      </c>
      <c r="H750" s="67">
        <f>H751+H757</f>
        <v>4400</v>
      </c>
    </row>
    <row r="751" spans="1:8" s="27" customFormat="1" ht="24" x14ac:dyDescent="0.2">
      <c r="A751" s="65" t="s">
        <v>283</v>
      </c>
      <c r="B751" s="66" t="s">
        <v>62</v>
      </c>
      <c r="C751" s="66"/>
      <c r="D751" s="66"/>
      <c r="E751" s="66"/>
      <c r="F751" s="67">
        <f t="shared" ref="F751:H755" si="125">F752</f>
        <v>4287</v>
      </c>
      <c r="G751" s="67">
        <f t="shared" si="125"/>
        <v>4287</v>
      </c>
      <c r="H751" s="67">
        <f t="shared" si="125"/>
        <v>4287</v>
      </c>
    </row>
    <row r="752" spans="1:8" s="27" customFormat="1" ht="15" x14ac:dyDescent="0.2">
      <c r="A752" s="65" t="s">
        <v>357</v>
      </c>
      <c r="B752" s="66" t="s">
        <v>62</v>
      </c>
      <c r="C752" s="66" t="s">
        <v>83</v>
      </c>
      <c r="D752" s="66"/>
      <c r="E752" s="66"/>
      <c r="F752" s="67">
        <f t="shared" si="125"/>
        <v>4287</v>
      </c>
      <c r="G752" s="67">
        <f t="shared" si="125"/>
        <v>4287</v>
      </c>
      <c r="H752" s="67">
        <f t="shared" si="125"/>
        <v>4287</v>
      </c>
    </row>
    <row r="753" spans="1:8" s="27" customFormat="1" ht="15" x14ac:dyDescent="0.2">
      <c r="A753" s="225" t="s">
        <v>811</v>
      </c>
      <c r="B753" s="224" t="s">
        <v>62</v>
      </c>
      <c r="C753" s="224" t="s">
        <v>83</v>
      </c>
      <c r="D753" s="224" t="s">
        <v>381</v>
      </c>
      <c r="E753" s="66"/>
      <c r="F753" s="67">
        <f t="shared" si="125"/>
        <v>4287</v>
      </c>
      <c r="G753" s="67">
        <f t="shared" si="125"/>
        <v>4287</v>
      </c>
      <c r="H753" s="67">
        <f t="shared" si="125"/>
        <v>4287</v>
      </c>
    </row>
    <row r="754" spans="1:8" s="27" customFormat="1" ht="15" x14ac:dyDescent="0.2">
      <c r="A754" s="269" t="s">
        <v>274</v>
      </c>
      <c r="B754" s="234" t="s">
        <v>62</v>
      </c>
      <c r="C754" s="234" t="s">
        <v>83</v>
      </c>
      <c r="D754" s="234" t="s">
        <v>381</v>
      </c>
      <c r="E754" s="80"/>
      <c r="F754" s="81">
        <f t="shared" si="125"/>
        <v>4287</v>
      </c>
      <c r="G754" s="81">
        <f t="shared" si="125"/>
        <v>4287</v>
      </c>
      <c r="H754" s="81">
        <f t="shared" si="125"/>
        <v>4287</v>
      </c>
    </row>
    <row r="755" spans="1:8" s="27" customFormat="1" ht="36" x14ac:dyDescent="0.2">
      <c r="A755" s="223" t="s">
        <v>72</v>
      </c>
      <c r="B755" s="24" t="s">
        <v>62</v>
      </c>
      <c r="C755" s="24" t="s">
        <v>83</v>
      </c>
      <c r="D755" s="24" t="s">
        <v>381</v>
      </c>
      <c r="E755" s="75" t="s">
        <v>73</v>
      </c>
      <c r="F755" s="76">
        <f t="shared" si="125"/>
        <v>4287</v>
      </c>
      <c r="G755" s="76">
        <f t="shared" si="125"/>
        <v>4287</v>
      </c>
      <c r="H755" s="76">
        <f t="shared" si="125"/>
        <v>4287</v>
      </c>
    </row>
    <row r="756" spans="1:8" s="27" customFormat="1" ht="15" x14ac:dyDescent="0.2">
      <c r="A756" s="223" t="s">
        <v>74</v>
      </c>
      <c r="B756" s="24" t="s">
        <v>62</v>
      </c>
      <c r="C756" s="24" t="s">
        <v>83</v>
      </c>
      <c r="D756" s="24" t="s">
        <v>381</v>
      </c>
      <c r="E756" s="75" t="s">
        <v>75</v>
      </c>
      <c r="F756" s="76">
        <v>4287</v>
      </c>
      <c r="G756" s="76">
        <v>4287</v>
      </c>
      <c r="H756" s="76">
        <v>4287</v>
      </c>
    </row>
    <row r="757" spans="1:8" s="27" customFormat="1" ht="15" x14ac:dyDescent="0.2">
      <c r="A757" s="225" t="s">
        <v>76</v>
      </c>
      <c r="B757" s="224" t="s">
        <v>63</v>
      </c>
      <c r="C757" s="224"/>
      <c r="D757" s="224"/>
      <c r="E757" s="66"/>
      <c r="F757" s="67">
        <f t="shared" ref="F757:H758" si="126">F758</f>
        <v>113</v>
      </c>
      <c r="G757" s="67">
        <f t="shared" si="126"/>
        <v>113</v>
      </c>
      <c r="H757" s="67">
        <f t="shared" si="126"/>
        <v>113</v>
      </c>
    </row>
    <row r="758" spans="1:8" s="27" customFormat="1" ht="15" x14ac:dyDescent="0.2">
      <c r="A758" s="225" t="s">
        <v>357</v>
      </c>
      <c r="B758" s="224" t="s">
        <v>63</v>
      </c>
      <c r="C758" s="224" t="s">
        <v>83</v>
      </c>
      <c r="D758" s="224"/>
      <c r="E758" s="66"/>
      <c r="F758" s="67">
        <f t="shared" si="126"/>
        <v>113</v>
      </c>
      <c r="G758" s="67">
        <f t="shared" si="126"/>
        <v>113</v>
      </c>
      <c r="H758" s="67">
        <f t="shared" si="126"/>
        <v>113</v>
      </c>
    </row>
    <row r="759" spans="1:8" s="27" customFormat="1" ht="15" x14ac:dyDescent="0.2">
      <c r="A759" s="225" t="s">
        <v>811</v>
      </c>
      <c r="B759" s="224" t="s">
        <v>63</v>
      </c>
      <c r="C759" s="224" t="s">
        <v>83</v>
      </c>
      <c r="D759" s="224" t="s">
        <v>381</v>
      </c>
      <c r="E759" s="66"/>
      <c r="F759" s="67">
        <f>F760+F762</f>
        <v>113</v>
      </c>
      <c r="G759" s="67">
        <f>G760+G762</f>
        <v>113</v>
      </c>
      <c r="H759" s="67">
        <f>H760+H762</f>
        <v>113</v>
      </c>
    </row>
    <row r="760" spans="1:8" s="27" customFormat="1" ht="15" x14ac:dyDescent="0.2">
      <c r="A760" s="74" t="s">
        <v>495</v>
      </c>
      <c r="B760" s="75" t="s">
        <v>63</v>
      </c>
      <c r="C760" s="75" t="s">
        <v>83</v>
      </c>
      <c r="D760" s="75" t="s">
        <v>381</v>
      </c>
      <c r="E760" s="75" t="s">
        <v>77</v>
      </c>
      <c r="F760" s="76">
        <f>F761</f>
        <v>103</v>
      </c>
      <c r="G760" s="76">
        <f>G761</f>
        <v>103</v>
      </c>
      <c r="H760" s="76">
        <f>H761</f>
        <v>103</v>
      </c>
    </row>
    <row r="761" spans="1:8" s="27" customFormat="1" ht="15" x14ac:dyDescent="0.2">
      <c r="A761" s="74" t="s">
        <v>78</v>
      </c>
      <c r="B761" s="75" t="s">
        <v>63</v>
      </c>
      <c r="C761" s="75" t="s">
        <v>83</v>
      </c>
      <c r="D761" s="75" t="s">
        <v>381</v>
      </c>
      <c r="E761" s="75" t="s">
        <v>79</v>
      </c>
      <c r="F761" s="76">
        <v>103</v>
      </c>
      <c r="G761" s="76">
        <v>103</v>
      </c>
      <c r="H761" s="76">
        <v>103</v>
      </c>
    </row>
    <row r="762" spans="1:8" s="27" customFormat="1" ht="15" x14ac:dyDescent="0.2">
      <c r="A762" s="74" t="s">
        <v>80</v>
      </c>
      <c r="B762" s="75" t="s">
        <v>63</v>
      </c>
      <c r="C762" s="75" t="s">
        <v>83</v>
      </c>
      <c r="D762" s="75" t="s">
        <v>381</v>
      </c>
      <c r="E762" s="75" t="s">
        <v>81</v>
      </c>
      <c r="F762" s="76">
        <f>F763</f>
        <v>10</v>
      </c>
      <c r="G762" s="76">
        <f>G763</f>
        <v>10</v>
      </c>
      <c r="H762" s="76">
        <f>H763</f>
        <v>10</v>
      </c>
    </row>
    <row r="763" spans="1:8" s="27" customFormat="1" ht="15" x14ac:dyDescent="0.2">
      <c r="A763" s="74" t="s">
        <v>453</v>
      </c>
      <c r="B763" s="75" t="s">
        <v>63</v>
      </c>
      <c r="C763" s="75" t="s">
        <v>83</v>
      </c>
      <c r="D763" s="75" t="s">
        <v>381</v>
      </c>
      <c r="E763" s="75" t="s">
        <v>82</v>
      </c>
      <c r="F763" s="76">
        <v>10</v>
      </c>
      <c r="G763" s="76">
        <v>10</v>
      </c>
      <c r="H763" s="76">
        <v>10</v>
      </c>
    </row>
    <row r="764" spans="1:8" s="27" customFormat="1" ht="27" x14ac:dyDescent="0.2">
      <c r="A764" s="238" t="s">
        <v>487</v>
      </c>
      <c r="B764" s="229" t="s">
        <v>93</v>
      </c>
      <c r="C764" s="229"/>
      <c r="D764" s="229"/>
      <c r="E764" s="229"/>
      <c r="F764" s="228">
        <f t="shared" ref="F764:H769" si="127">F765</f>
        <v>800</v>
      </c>
      <c r="G764" s="228">
        <f t="shared" si="127"/>
        <v>800</v>
      </c>
      <c r="H764" s="228">
        <f t="shared" si="127"/>
        <v>800</v>
      </c>
    </row>
    <row r="765" spans="1:8" s="27" customFormat="1" ht="15" x14ac:dyDescent="0.2">
      <c r="A765" s="106" t="s">
        <v>445</v>
      </c>
      <c r="B765" s="66" t="s">
        <v>446</v>
      </c>
      <c r="C765" s="66"/>
      <c r="D765" s="66"/>
      <c r="E765" s="66"/>
      <c r="F765" s="67">
        <f t="shared" si="127"/>
        <v>800</v>
      </c>
      <c r="G765" s="67">
        <f t="shared" si="127"/>
        <v>800</v>
      </c>
      <c r="H765" s="67">
        <f t="shared" si="127"/>
        <v>800</v>
      </c>
    </row>
    <row r="766" spans="1:8" s="27" customFormat="1" ht="15" x14ac:dyDescent="0.2">
      <c r="A766" s="93" t="s">
        <v>602</v>
      </c>
      <c r="B766" s="80" t="s">
        <v>603</v>
      </c>
      <c r="C766" s="80"/>
      <c r="D766" s="80"/>
      <c r="E766" s="80"/>
      <c r="F766" s="67">
        <f t="shared" si="127"/>
        <v>800</v>
      </c>
      <c r="G766" s="67">
        <f t="shared" si="127"/>
        <v>800</v>
      </c>
      <c r="H766" s="67">
        <f t="shared" si="127"/>
        <v>800</v>
      </c>
    </row>
    <row r="767" spans="1:8" s="27" customFormat="1" ht="15" x14ac:dyDescent="0.2">
      <c r="A767" s="93" t="s">
        <v>104</v>
      </c>
      <c r="B767" s="66" t="s">
        <v>603</v>
      </c>
      <c r="C767" s="66" t="s">
        <v>69</v>
      </c>
      <c r="D767" s="66"/>
      <c r="E767" s="80"/>
      <c r="F767" s="67">
        <f t="shared" si="127"/>
        <v>800</v>
      </c>
      <c r="G767" s="67">
        <f t="shared" si="127"/>
        <v>800</v>
      </c>
      <c r="H767" s="67">
        <f t="shared" si="127"/>
        <v>800</v>
      </c>
    </row>
    <row r="768" spans="1:8" s="27" customFormat="1" ht="15" x14ac:dyDescent="0.2">
      <c r="A768" s="106" t="s">
        <v>288</v>
      </c>
      <c r="B768" s="66" t="s">
        <v>603</v>
      </c>
      <c r="C768" s="66" t="s">
        <v>69</v>
      </c>
      <c r="D768" s="66" t="s">
        <v>86</v>
      </c>
      <c r="E768" s="80"/>
      <c r="F768" s="67">
        <f t="shared" si="127"/>
        <v>800</v>
      </c>
      <c r="G768" s="67">
        <f t="shared" si="127"/>
        <v>800</v>
      </c>
      <c r="H768" s="67">
        <f t="shared" si="127"/>
        <v>800</v>
      </c>
    </row>
    <row r="769" spans="1:8" s="27" customFormat="1" ht="36" x14ac:dyDescent="0.2">
      <c r="A769" s="74" t="s">
        <v>72</v>
      </c>
      <c r="B769" s="75" t="s">
        <v>603</v>
      </c>
      <c r="C769" s="75" t="s">
        <v>69</v>
      </c>
      <c r="D769" s="75" t="s">
        <v>86</v>
      </c>
      <c r="E769" s="75" t="s">
        <v>73</v>
      </c>
      <c r="F769" s="76">
        <f t="shared" si="127"/>
        <v>800</v>
      </c>
      <c r="G769" s="76">
        <f t="shared" si="127"/>
        <v>800</v>
      </c>
      <c r="H769" s="76">
        <f t="shared" si="127"/>
        <v>800</v>
      </c>
    </row>
    <row r="770" spans="1:8" s="27" customFormat="1" ht="15" x14ac:dyDescent="0.2">
      <c r="A770" s="74" t="s">
        <v>74</v>
      </c>
      <c r="B770" s="75" t="s">
        <v>603</v>
      </c>
      <c r="C770" s="75" t="s">
        <v>69</v>
      </c>
      <c r="D770" s="75" t="s">
        <v>86</v>
      </c>
      <c r="E770" s="75" t="s">
        <v>75</v>
      </c>
      <c r="F770" s="76">
        <v>800</v>
      </c>
      <c r="G770" s="76">
        <v>800</v>
      </c>
      <c r="H770" s="76">
        <v>800</v>
      </c>
    </row>
    <row r="771" spans="1:8" s="27" customFormat="1" ht="27" x14ac:dyDescent="0.2">
      <c r="A771" s="230" t="s">
        <v>503</v>
      </c>
      <c r="B771" s="268" t="s">
        <v>442</v>
      </c>
      <c r="C771" s="229"/>
      <c r="D771" s="229"/>
      <c r="E771" s="229"/>
      <c r="F771" s="239">
        <f>F772+F777</f>
        <v>91852.525250000006</v>
      </c>
      <c r="G771" s="239">
        <f>G772+G777</f>
        <v>8000</v>
      </c>
      <c r="H771" s="239">
        <f>H772+H777</f>
        <v>8000</v>
      </c>
    </row>
    <row r="772" spans="1:8" s="27" customFormat="1" ht="15" x14ac:dyDescent="0.2">
      <c r="A772" s="65" t="s">
        <v>523</v>
      </c>
      <c r="B772" s="95" t="s">
        <v>524</v>
      </c>
      <c r="C772" s="66"/>
      <c r="D772" s="66"/>
      <c r="E772" s="66"/>
      <c r="F772" s="88">
        <f t="shared" ref="F772:H775" si="128">F773</f>
        <v>83852.525250000006</v>
      </c>
      <c r="G772" s="88">
        <f t="shared" si="128"/>
        <v>0</v>
      </c>
      <c r="H772" s="88">
        <f t="shared" si="128"/>
        <v>0</v>
      </c>
    </row>
    <row r="773" spans="1:8" s="27" customFormat="1" ht="15" x14ac:dyDescent="0.2">
      <c r="A773" s="65" t="s">
        <v>337</v>
      </c>
      <c r="B773" s="95" t="s">
        <v>524</v>
      </c>
      <c r="C773" s="66" t="s">
        <v>381</v>
      </c>
      <c r="D773" s="66"/>
      <c r="E773" s="66"/>
      <c r="F773" s="88">
        <f t="shared" si="128"/>
        <v>83852.525250000006</v>
      </c>
      <c r="G773" s="88">
        <f t="shared" si="128"/>
        <v>0</v>
      </c>
      <c r="H773" s="88">
        <f t="shared" si="128"/>
        <v>0</v>
      </c>
    </row>
    <row r="774" spans="1:8" s="27" customFormat="1" ht="15" x14ac:dyDescent="0.2">
      <c r="A774" s="65" t="s">
        <v>340</v>
      </c>
      <c r="B774" s="95" t="s">
        <v>524</v>
      </c>
      <c r="C774" s="66" t="s">
        <v>381</v>
      </c>
      <c r="D774" s="66" t="s">
        <v>430</v>
      </c>
      <c r="E774" s="66"/>
      <c r="F774" s="88">
        <f t="shared" si="128"/>
        <v>83852.525250000006</v>
      </c>
      <c r="G774" s="88">
        <f t="shared" si="128"/>
        <v>0</v>
      </c>
      <c r="H774" s="88">
        <f t="shared" si="128"/>
        <v>0</v>
      </c>
    </row>
    <row r="775" spans="1:8" s="27" customFormat="1" ht="15" x14ac:dyDescent="0.2">
      <c r="A775" s="74" t="s">
        <v>495</v>
      </c>
      <c r="B775" s="85" t="s">
        <v>524</v>
      </c>
      <c r="C775" s="75" t="s">
        <v>381</v>
      </c>
      <c r="D775" s="75" t="s">
        <v>430</v>
      </c>
      <c r="E775" s="75" t="s">
        <v>77</v>
      </c>
      <c r="F775" s="88">
        <f t="shared" si="128"/>
        <v>83852.525250000006</v>
      </c>
      <c r="G775" s="88">
        <f t="shared" si="128"/>
        <v>0</v>
      </c>
      <c r="H775" s="88">
        <f t="shared" si="128"/>
        <v>0</v>
      </c>
    </row>
    <row r="776" spans="1:8" s="27" customFormat="1" ht="15" x14ac:dyDescent="0.2">
      <c r="A776" s="74" t="s">
        <v>78</v>
      </c>
      <c r="B776" s="85" t="s">
        <v>524</v>
      </c>
      <c r="C776" s="75" t="s">
        <v>381</v>
      </c>
      <c r="D776" s="75" t="s">
        <v>430</v>
      </c>
      <c r="E776" s="75" t="s">
        <v>79</v>
      </c>
      <c r="F776" s="88">
        <v>83852.525250000006</v>
      </c>
      <c r="G776" s="88">
        <v>0</v>
      </c>
      <c r="H776" s="88">
        <v>0</v>
      </c>
    </row>
    <row r="777" spans="1:8" s="27" customFormat="1" ht="15" x14ac:dyDescent="0.2">
      <c r="A777" s="65" t="s">
        <v>43</v>
      </c>
      <c r="B777" s="95" t="s">
        <v>498</v>
      </c>
      <c r="C777" s="66"/>
      <c r="D777" s="66"/>
      <c r="E777" s="66"/>
      <c r="F777" s="87">
        <f t="shared" ref="F777:H780" si="129">F778</f>
        <v>8000</v>
      </c>
      <c r="G777" s="87">
        <f t="shared" si="129"/>
        <v>8000</v>
      </c>
      <c r="H777" s="87">
        <f t="shared" si="129"/>
        <v>8000</v>
      </c>
    </row>
    <row r="778" spans="1:8" s="27" customFormat="1" ht="15" x14ac:dyDescent="0.2">
      <c r="A778" s="65" t="s">
        <v>337</v>
      </c>
      <c r="B778" s="95" t="s">
        <v>498</v>
      </c>
      <c r="C778" s="66" t="s">
        <v>381</v>
      </c>
      <c r="D778" s="66"/>
      <c r="E778" s="66"/>
      <c r="F778" s="87">
        <f t="shared" si="129"/>
        <v>8000</v>
      </c>
      <c r="G778" s="87">
        <f t="shared" si="129"/>
        <v>8000</v>
      </c>
      <c r="H778" s="87">
        <f t="shared" si="129"/>
        <v>8000</v>
      </c>
    </row>
    <row r="779" spans="1:8" s="27" customFormat="1" ht="15" x14ac:dyDescent="0.2">
      <c r="A779" s="65" t="s">
        <v>340</v>
      </c>
      <c r="B779" s="95" t="s">
        <v>498</v>
      </c>
      <c r="C779" s="66" t="s">
        <v>381</v>
      </c>
      <c r="D779" s="66" t="s">
        <v>430</v>
      </c>
      <c r="E779" s="66"/>
      <c r="F779" s="87">
        <f t="shared" si="129"/>
        <v>8000</v>
      </c>
      <c r="G779" s="87">
        <f t="shared" si="129"/>
        <v>8000</v>
      </c>
      <c r="H779" s="87">
        <f t="shared" si="129"/>
        <v>8000</v>
      </c>
    </row>
    <row r="780" spans="1:8" s="27" customFormat="1" ht="15" x14ac:dyDescent="0.2">
      <c r="A780" s="74" t="s">
        <v>495</v>
      </c>
      <c r="B780" s="85" t="s">
        <v>498</v>
      </c>
      <c r="C780" s="75" t="s">
        <v>381</v>
      </c>
      <c r="D780" s="75" t="s">
        <v>430</v>
      </c>
      <c r="E780" s="75" t="s">
        <v>77</v>
      </c>
      <c r="F780" s="88">
        <f t="shared" si="129"/>
        <v>8000</v>
      </c>
      <c r="G780" s="88">
        <f t="shared" si="129"/>
        <v>8000</v>
      </c>
      <c r="H780" s="88">
        <f t="shared" si="129"/>
        <v>8000</v>
      </c>
    </row>
    <row r="781" spans="1:8" s="27" customFormat="1" ht="15" x14ac:dyDescent="0.2">
      <c r="A781" s="74" t="s">
        <v>78</v>
      </c>
      <c r="B781" s="85" t="s">
        <v>498</v>
      </c>
      <c r="C781" s="75" t="s">
        <v>381</v>
      </c>
      <c r="D781" s="75" t="s">
        <v>430</v>
      </c>
      <c r="E781" s="75" t="s">
        <v>79</v>
      </c>
      <c r="F781" s="88">
        <v>8000</v>
      </c>
      <c r="G781" s="88">
        <v>8000</v>
      </c>
      <c r="H781" s="88">
        <v>8000</v>
      </c>
    </row>
    <row r="782" spans="1:8" s="27" customFormat="1" ht="15" x14ac:dyDescent="0.2">
      <c r="A782" s="267" t="s">
        <v>810</v>
      </c>
      <c r="B782" s="266"/>
      <c r="C782" s="266"/>
      <c r="D782" s="266"/>
      <c r="E782" s="266"/>
      <c r="F782" s="265">
        <f>F783+F788+F799+F804+F817+F830+F841+F854</f>
        <v>441419.19999999995</v>
      </c>
      <c r="G782" s="265">
        <f>G783+G788+G799+G804+G817+G830+G841+G854</f>
        <v>440846.29999999993</v>
      </c>
      <c r="H782" s="265">
        <f>H783+H788+H799+H804+H817+H830+H841+H854</f>
        <v>437706.79999999993</v>
      </c>
    </row>
    <row r="783" spans="1:8" s="27" customFormat="1" ht="15" x14ac:dyDescent="0.2">
      <c r="A783" s="238" t="s">
        <v>809</v>
      </c>
      <c r="B783" s="264" t="s">
        <v>196</v>
      </c>
      <c r="C783" s="264"/>
      <c r="D783" s="264"/>
      <c r="E783" s="264"/>
      <c r="F783" s="251">
        <f t="shared" ref="F783:H786" si="130">F784</f>
        <v>2282</v>
      </c>
      <c r="G783" s="251">
        <f t="shared" si="130"/>
        <v>2282</v>
      </c>
      <c r="H783" s="251">
        <f t="shared" si="130"/>
        <v>2282</v>
      </c>
    </row>
    <row r="784" spans="1:8" s="27" customFormat="1" ht="15" x14ac:dyDescent="0.2">
      <c r="A784" s="127" t="s">
        <v>30</v>
      </c>
      <c r="B784" s="66" t="s">
        <v>197</v>
      </c>
      <c r="C784" s="66"/>
      <c r="D784" s="75"/>
      <c r="E784" s="80"/>
      <c r="F784" s="67">
        <f t="shared" si="130"/>
        <v>2282</v>
      </c>
      <c r="G784" s="67">
        <f t="shared" si="130"/>
        <v>2282</v>
      </c>
      <c r="H784" s="67">
        <f t="shared" si="130"/>
        <v>2282</v>
      </c>
    </row>
    <row r="785" spans="1:8" s="27" customFormat="1" ht="15" x14ac:dyDescent="0.2">
      <c r="A785" s="127" t="s">
        <v>104</v>
      </c>
      <c r="B785" s="128" t="s">
        <v>199</v>
      </c>
      <c r="C785" s="224" t="s">
        <v>69</v>
      </c>
      <c r="D785" s="224"/>
      <c r="E785" s="224"/>
      <c r="F785" s="67">
        <f t="shared" si="130"/>
        <v>2282</v>
      </c>
      <c r="G785" s="67">
        <f t="shared" si="130"/>
        <v>2282</v>
      </c>
      <c r="H785" s="67">
        <f t="shared" si="130"/>
        <v>2282</v>
      </c>
    </row>
    <row r="786" spans="1:8" s="27" customFormat="1" ht="36" x14ac:dyDescent="0.2">
      <c r="A786" s="74" t="s">
        <v>72</v>
      </c>
      <c r="B786" s="75" t="s">
        <v>200</v>
      </c>
      <c r="C786" s="24" t="s">
        <v>69</v>
      </c>
      <c r="D786" s="24" t="s">
        <v>438</v>
      </c>
      <c r="E786" s="24" t="s">
        <v>73</v>
      </c>
      <c r="F786" s="67">
        <f t="shared" si="130"/>
        <v>2282</v>
      </c>
      <c r="G786" s="67">
        <f t="shared" si="130"/>
        <v>2282</v>
      </c>
      <c r="H786" s="67">
        <f t="shared" si="130"/>
        <v>2282</v>
      </c>
    </row>
    <row r="787" spans="1:8" s="27" customFormat="1" ht="15" x14ac:dyDescent="0.2">
      <c r="A787" s="74" t="s">
        <v>74</v>
      </c>
      <c r="B787" s="75" t="s">
        <v>200</v>
      </c>
      <c r="C787" s="24" t="s">
        <v>69</v>
      </c>
      <c r="D787" s="24" t="s">
        <v>438</v>
      </c>
      <c r="E787" s="24" t="s">
        <v>75</v>
      </c>
      <c r="F787" s="76">
        <v>2282</v>
      </c>
      <c r="G787" s="76">
        <v>2282</v>
      </c>
      <c r="H787" s="76">
        <v>2282</v>
      </c>
    </row>
    <row r="788" spans="1:8" s="27" customFormat="1" ht="15" x14ac:dyDescent="0.2">
      <c r="A788" s="238" t="s">
        <v>808</v>
      </c>
      <c r="B788" s="263" t="s">
        <v>201</v>
      </c>
      <c r="C788" s="261"/>
      <c r="D788" s="261"/>
      <c r="E788" s="261"/>
      <c r="F788" s="228">
        <f>F789+F793</f>
        <v>27548</v>
      </c>
      <c r="G788" s="228">
        <f>G789+G793</f>
        <v>27548</v>
      </c>
      <c r="H788" s="228">
        <f>H789+H793</f>
        <v>27548</v>
      </c>
    </row>
    <row r="789" spans="1:8" s="27" customFormat="1" ht="15" x14ac:dyDescent="0.2">
      <c r="A789" s="236" t="s">
        <v>30</v>
      </c>
      <c r="B789" s="128" t="s">
        <v>122</v>
      </c>
      <c r="C789" s="80"/>
      <c r="D789" s="80"/>
      <c r="E789" s="100"/>
      <c r="F789" s="81">
        <f t="shared" ref="F789:H791" si="131">F790</f>
        <v>23155</v>
      </c>
      <c r="G789" s="81">
        <f t="shared" si="131"/>
        <v>23155</v>
      </c>
      <c r="H789" s="81">
        <f t="shared" si="131"/>
        <v>23155</v>
      </c>
    </row>
    <row r="790" spans="1:8" s="27" customFormat="1" ht="15" x14ac:dyDescent="0.2">
      <c r="A790" s="227" t="s">
        <v>104</v>
      </c>
      <c r="B790" s="128" t="s">
        <v>205</v>
      </c>
      <c r="C790" s="80" t="s">
        <v>69</v>
      </c>
      <c r="D790" s="80" t="s">
        <v>430</v>
      </c>
      <c r="E790" s="100"/>
      <c r="F790" s="81">
        <f t="shared" si="131"/>
        <v>23155</v>
      </c>
      <c r="G790" s="81">
        <f t="shared" si="131"/>
        <v>23155</v>
      </c>
      <c r="H790" s="81">
        <f t="shared" si="131"/>
        <v>23155</v>
      </c>
    </row>
    <row r="791" spans="1:8" s="27" customFormat="1" ht="36" x14ac:dyDescent="0.2">
      <c r="A791" s="74" t="s">
        <v>72</v>
      </c>
      <c r="B791" s="75" t="s">
        <v>205</v>
      </c>
      <c r="C791" s="75" t="s">
        <v>69</v>
      </c>
      <c r="D791" s="75" t="s">
        <v>430</v>
      </c>
      <c r="E791" s="75" t="s">
        <v>73</v>
      </c>
      <c r="F791" s="76">
        <f t="shared" si="131"/>
        <v>23155</v>
      </c>
      <c r="G791" s="76">
        <f t="shared" si="131"/>
        <v>23155</v>
      </c>
      <c r="H791" s="76">
        <f t="shared" si="131"/>
        <v>23155</v>
      </c>
    </row>
    <row r="792" spans="1:8" s="27" customFormat="1" ht="15" x14ac:dyDescent="0.2">
      <c r="A792" s="74" t="s">
        <v>74</v>
      </c>
      <c r="B792" s="75" t="s">
        <v>205</v>
      </c>
      <c r="C792" s="75" t="s">
        <v>69</v>
      </c>
      <c r="D792" s="75" t="s">
        <v>430</v>
      </c>
      <c r="E792" s="75" t="s">
        <v>75</v>
      </c>
      <c r="F792" s="76">
        <f>16647+100+100+750+5558</f>
        <v>23155</v>
      </c>
      <c r="G792" s="76">
        <f>16647+100+100+750+5558</f>
        <v>23155</v>
      </c>
      <c r="H792" s="76">
        <f>16647+100+100+750+5558</f>
        <v>23155</v>
      </c>
    </row>
    <row r="793" spans="1:8" s="27" customFormat="1" ht="15" x14ac:dyDescent="0.2">
      <c r="A793" s="65" t="s">
        <v>126</v>
      </c>
      <c r="B793" s="224" t="s">
        <v>122</v>
      </c>
      <c r="C793" s="66" t="s">
        <v>69</v>
      </c>
      <c r="D793" s="66" t="s">
        <v>430</v>
      </c>
      <c r="E793" s="75"/>
      <c r="F793" s="67">
        <f>F794</f>
        <v>4393</v>
      </c>
      <c r="G793" s="67">
        <f>G794</f>
        <v>4393</v>
      </c>
      <c r="H793" s="67">
        <f>H794</f>
        <v>4393</v>
      </c>
    </row>
    <row r="794" spans="1:8" s="27" customFormat="1" ht="15" x14ac:dyDescent="0.2">
      <c r="A794" s="227" t="s">
        <v>104</v>
      </c>
      <c r="B794" s="66" t="s">
        <v>206</v>
      </c>
      <c r="C794" s="66"/>
      <c r="D794" s="66"/>
      <c r="E794" s="75"/>
      <c r="F794" s="67">
        <f>F795+F797</f>
        <v>4393</v>
      </c>
      <c r="G794" s="67">
        <f>G795+G797</f>
        <v>4393</v>
      </c>
      <c r="H794" s="67">
        <f>H795+H797</f>
        <v>4393</v>
      </c>
    </row>
    <row r="795" spans="1:8" s="27" customFormat="1" ht="15" x14ac:dyDescent="0.2">
      <c r="A795" s="74" t="s">
        <v>495</v>
      </c>
      <c r="B795" s="75" t="s">
        <v>206</v>
      </c>
      <c r="C795" s="75" t="s">
        <v>69</v>
      </c>
      <c r="D795" s="75" t="s">
        <v>430</v>
      </c>
      <c r="E795" s="75" t="s">
        <v>77</v>
      </c>
      <c r="F795" s="76">
        <f>F796</f>
        <v>3873</v>
      </c>
      <c r="G795" s="76">
        <f>G796</f>
        <v>3873</v>
      </c>
      <c r="H795" s="76">
        <f>H796</f>
        <v>3873</v>
      </c>
    </row>
    <row r="796" spans="1:8" s="27" customFormat="1" ht="15" x14ac:dyDescent="0.2">
      <c r="A796" s="74" t="s">
        <v>78</v>
      </c>
      <c r="B796" s="75" t="s">
        <v>206</v>
      </c>
      <c r="C796" s="75" t="s">
        <v>69</v>
      </c>
      <c r="D796" s="75" t="s">
        <v>430</v>
      </c>
      <c r="E796" s="75" t="s">
        <v>79</v>
      </c>
      <c r="F796" s="76">
        <v>3873</v>
      </c>
      <c r="G796" s="76">
        <v>3873</v>
      </c>
      <c r="H796" s="76">
        <v>3873</v>
      </c>
    </row>
    <row r="797" spans="1:8" s="27" customFormat="1" ht="15" x14ac:dyDescent="0.2">
      <c r="A797" s="74" t="s">
        <v>80</v>
      </c>
      <c r="B797" s="75" t="s">
        <v>206</v>
      </c>
      <c r="C797" s="75" t="s">
        <v>69</v>
      </c>
      <c r="D797" s="75" t="s">
        <v>430</v>
      </c>
      <c r="E797" s="75" t="s">
        <v>81</v>
      </c>
      <c r="F797" s="76">
        <f>F798</f>
        <v>520</v>
      </c>
      <c r="G797" s="76">
        <f>G798</f>
        <v>520</v>
      </c>
      <c r="H797" s="76">
        <f>H798</f>
        <v>520</v>
      </c>
    </row>
    <row r="798" spans="1:8" s="27" customFormat="1" ht="15" x14ac:dyDescent="0.2">
      <c r="A798" s="74" t="s">
        <v>453</v>
      </c>
      <c r="B798" s="75" t="s">
        <v>206</v>
      </c>
      <c r="C798" s="75" t="s">
        <v>69</v>
      </c>
      <c r="D798" s="75" t="s">
        <v>430</v>
      </c>
      <c r="E798" s="75" t="s">
        <v>82</v>
      </c>
      <c r="F798" s="76">
        <v>520</v>
      </c>
      <c r="G798" s="76">
        <v>520</v>
      </c>
      <c r="H798" s="76">
        <v>520</v>
      </c>
    </row>
    <row r="799" spans="1:8" s="27" customFormat="1" ht="27" x14ac:dyDescent="0.2">
      <c r="A799" s="238" t="s">
        <v>807</v>
      </c>
      <c r="B799" s="229" t="s">
        <v>187</v>
      </c>
      <c r="C799" s="229"/>
      <c r="D799" s="229"/>
      <c r="E799" s="229"/>
      <c r="F799" s="228">
        <f t="shared" ref="F799:H802" si="132">F800</f>
        <v>1850</v>
      </c>
      <c r="G799" s="228">
        <f t="shared" si="132"/>
        <v>1850</v>
      </c>
      <c r="H799" s="228">
        <f t="shared" si="132"/>
        <v>1850</v>
      </c>
    </row>
    <row r="800" spans="1:8" s="27" customFormat="1" ht="15" x14ac:dyDescent="0.2">
      <c r="A800" s="82" t="s">
        <v>274</v>
      </c>
      <c r="B800" s="66" t="s">
        <v>189</v>
      </c>
      <c r="C800" s="66"/>
      <c r="D800" s="66"/>
      <c r="E800" s="66"/>
      <c r="F800" s="67">
        <f t="shared" si="132"/>
        <v>1850</v>
      </c>
      <c r="G800" s="67">
        <f t="shared" si="132"/>
        <v>1850</v>
      </c>
      <c r="H800" s="67">
        <f t="shared" si="132"/>
        <v>1850</v>
      </c>
    </row>
    <row r="801" spans="1:8" s="27" customFormat="1" ht="15" x14ac:dyDescent="0.2">
      <c r="A801" s="227" t="s">
        <v>104</v>
      </c>
      <c r="B801" s="128" t="s">
        <v>205</v>
      </c>
      <c r="C801" s="80" t="s">
        <v>69</v>
      </c>
      <c r="D801" s="80"/>
      <c r="E801" s="66"/>
      <c r="F801" s="67">
        <f t="shared" si="132"/>
        <v>1850</v>
      </c>
      <c r="G801" s="67">
        <f t="shared" si="132"/>
        <v>1850</v>
      </c>
      <c r="H801" s="67">
        <f t="shared" si="132"/>
        <v>1850</v>
      </c>
    </row>
    <row r="802" spans="1:8" s="27" customFormat="1" ht="36" x14ac:dyDescent="0.2">
      <c r="A802" s="74" t="s">
        <v>72</v>
      </c>
      <c r="B802" s="75" t="s">
        <v>189</v>
      </c>
      <c r="C802" s="75" t="s">
        <v>69</v>
      </c>
      <c r="D802" s="75" t="s">
        <v>71</v>
      </c>
      <c r="E802" s="75" t="s">
        <v>73</v>
      </c>
      <c r="F802" s="76">
        <f t="shared" si="132"/>
        <v>1850</v>
      </c>
      <c r="G802" s="76">
        <f t="shared" si="132"/>
        <v>1850</v>
      </c>
      <c r="H802" s="76">
        <f t="shared" si="132"/>
        <v>1850</v>
      </c>
    </row>
    <row r="803" spans="1:8" s="27" customFormat="1" ht="15" x14ac:dyDescent="0.2">
      <c r="A803" s="74" t="s">
        <v>74</v>
      </c>
      <c r="B803" s="75" t="s">
        <v>189</v>
      </c>
      <c r="C803" s="75" t="s">
        <v>69</v>
      </c>
      <c r="D803" s="75" t="s">
        <v>71</v>
      </c>
      <c r="E803" s="75" t="s">
        <v>75</v>
      </c>
      <c r="F803" s="76">
        <v>1850</v>
      </c>
      <c r="G803" s="76">
        <v>1850</v>
      </c>
      <c r="H803" s="76">
        <v>1850</v>
      </c>
    </row>
    <row r="804" spans="1:8" s="27" customFormat="1" ht="27" x14ac:dyDescent="0.2">
      <c r="A804" s="259" t="s">
        <v>806</v>
      </c>
      <c r="B804" s="229" t="s">
        <v>208</v>
      </c>
      <c r="C804" s="262"/>
      <c r="D804" s="262"/>
      <c r="E804" s="261"/>
      <c r="F804" s="258">
        <f>F805+F810</f>
        <v>15160</v>
      </c>
      <c r="G804" s="258">
        <f>G805+G810</f>
        <v>15160</v>
      </c>
      <c r="H804" s="258">
        <f>H805+H810</f>
        <v>15160</v>
      </c>
    </row>
    <row r="805" spans="1:8" s="27" customFormat="1" ht="24" x14ac:dyDescent="0.2">
      <c r="A805" s="82" t="s">
        <v>37</v>
      </c>
      <c r="B805" s="66" t="s">
        <v>210</v>
      </c>
      <c r="C805" s="66"/>
      <c r="D805" s="66"/>
      <c r="E805" s="66"/>
      <c r="F805" s="67">
        <f>F808</f>
        <v>13090</v>
      </c>
      <c r="G805" s="67">
        <f>G808</f>
        <v>13090</v>
      </c>
      <c r="H805" s="67">
        <f>H808</f>
        <v>13090</v>
      </c>
    </row>
    <row r="806" spans="1:8" s="27" customFormat="1" ht="15" x14ac:dyDescent="0.2">
      <c r="A806" s="227" t="s">
        <v>104</v>
      </c>
      <c r="B806" s="66" t="s">
        <v>210</v>
      </c>
      <c r="C806" s="66" t="s">
        <v>69</v>
      </c>
      <c r="D806" s="66"/>
      <c r="E806" s="66"/>
      <c r="F806" s="67">
        <f t="shared" ref="F806:H808" si="133">F807</f>
        <v>13090</v>
      </c>
      <c r="G806" s="67">
        <f t="shared" si="133"/>
        <v>13090</v>
      </c>
      <c r="H806" s="67">
        <f t="shared" si="133"/>
        <v>13090</v>
      </c>
    </row>
    <row r="807" spans="1:8" s="27" customFormat="1" ht="25.5" customHeight="1" x14ac:dyDescent="0.2">
      <c r="A807" s="192" t="s">
        <v>805</v>
      </c>
      <c r="B807" s="66" t="s">
        <v>210</v>
      </c>
      <c r="C807" s="66" t="s">
        <v>69</v>
      </c>
      <c r="D807" s="66" t="s">
        <v>273</v>
      </c>
      <c r="E807" s="66"/>
      <c r="F807" s="67">
        <f t="shared" si="133"/>
        <v>13090</v>
      </c>
      <c r="G807" s="67">
        <f t="shared" si="133"/>
        <v>13090</v>
      </c>
      <c r="H807" s="67">
        <f t="shared" si="133"/>
        <v>13090</v>
      </c>
    </row>
    <row r="808" spans="1:8" s="27" customFormat="1" ht="36" x14ac:dyDescent="0.2">
      <c r="A808" s="74" t="s">
        <v>72</v>
      </c>
      <c r="B808" s="75" t="s">
        <v>210</v>
      </c>
      <c r="C808" s="75" t="s">
        <v>69</v>
      </c>
      <c r="D808" s="75" t="s">
        <v>273</v>
      </c>
      <c r="E808" s="75" t="s">
        <v>73</v>
      </c>
      <c r="F808" s="76">
        <f t="shared" si="133"/>
        <v>13090</v>
      </c>
      <c r="G808" s="76">
        <f t="shared" si="133"/>
        <v>13090</v>
      </c>
      <c r="H808" s="76">
        <f t="shared" si="133"/>
        <v>13090</v>
      </c>
    </row>
    <row r="809" spans="1:8" s="27" customFormat="1" ht="15" x14ac:dyDescent="0.2">
      <c r="A809" s="74" t="s">
        <v>74</v>
      </c>
      <c r="B809" s="75" t="s">
        <v>210</v>
      </c>
      <c r="C809" s="75" t="s">
        <v>69</v>
      </c>
      <c r="D809" s="75" t="s">
        <v>273</v>
      </c>
      <c r="E809" s="75" t="s">
        <v>75</v>
      </c>
      <c r="F809" s="76">
        <f>10000+40+50+3000</f>
        <v>13090</v>
      </c>
      <c r="G809" s="76">
        <f>10000+40+50+3000</f>
        <v>13090</v>
      </c>
      <c r="H809" s="76">
        <f>10000+40+50+3000</f>
        <v>13090</v>
      </c>
    </row>
    <row r="810" spans="1:8" s="27" customFormat="1" ht="24" x14ac:dyDescent="0.2">
      <c r="A810" s="65" t="s">
        <v>38</v>
      </c>
      <c r="B810" s="66" t="s">
        <v>211</v>
      </c>
      <c r="C810" s="66"/>
      <c r="D810" s="66"/>
      <c r="E810" s="66"/>
      <c r="F810" s="67">
        <f t="shared" ref="F810:H811" si="134">F811</f>
        <v>2070</v>
      </c>
      <c r="G810" s="67">
        <f t="shared" si="134"/>
        <v>2070</v>
      </c>
      <c r="H810" s="67">
        <f t="shared" si="134"/>
        <v>2070</v>
      </c>
    </row>
    <row r="811" spans="1:8" s="27" customFormat="1" ht="15" x14ac:dyDescent="0.2">
      <c r="A811" s="227" t="s">
        <v>104</v>
      </c>
      <c r="B811" s="66" t="s">
        <v>211</v>
      </c>
      <c r="C811" s="66" t="s">
        <v>69</v>
      </c>
      <c r="D811" s="66"/>
      <c r="E811" s="66"/>
      <c r="F811" s="67">
        <f t="shared" si="134"/>
        <v>2070</v>
      </c>
      <c r="G811" s="67">
        <f t="shared" si="134"/>
        <v>2070</v>
      </c>
      <c r="H811" s="67">
        <f t="shared" si="134"/>
        <v>2070</v>
      </c>
    </row>
    <row r="812" spans="1:8" s="27" customFormat="1" ht="26.25" customHeight="1" x14ac:dyDescent="0.2">
      <c r="A812" s="192" t="s">
        <v>805</v>
      </c>
      <c r="B812" s="66" t="s">
        <v>211</v>
      </c>
      <c r="C812" s="66" t="s">
        <v>69</v>
      </c>
      <c r="D812" s="66" t="s">
        <v>273</v>
      </c>
      <c r="E812" s="66"/>
      <c r="F812" s="67">
        <f>F813+F815</f>
        <v>2070</v>
      </c>
      <c r="G812" s="67">
        <f>G813+G815</f>
        <v>2070</v>
      </c>
      <c r="H812" s="67">
        <f>H813+H815</f>
        <v>2070</v>
      </c>
    </row>
    <row r="813" spans="1:8" s="27" customFormat="1" ht="15" x14ac:dyDescent="0.2">
      <c r="A813" s="74" t="s">
        <v>495</v>
      </c>
      <c r="B813" s="75" t="s">
        <v>211</v>
      </c>
      <c r="C813" s="75" t="s">
        <v>69</v>
      </c>
      <c r="D813" s="75" t="s">
        <v>273</v>
      </c>
      <c r="E813" s="75" t="s">
        <v>77</v>
      </c>
      <c r="F813" s="76">
        <f>F814</f>
        <v>2032</v>
      </c>
      <c r="G813" s="76">
        <f>G814</f>
        <v>2032</v>
      </c>
      <c r="H813" s="76">
        <f>H814</f>
        <v>2032</v>
      </c>
    </row>
    <row r="814" spans="1:8" s="27" customFormat="1" ht="15" x14ac:dyDescent="0.2">
      <c r="A814" s="74" t="s">
        <v>78</v>
      </c>
      <c r="B814" s="75" t="s">
        <v>211</v>
      </c>
      <c r="C814" s="75" t="s">
        <v>69</v>
      </c>
      <c r="D814" s="75" t="s">
        <v>273</v>
      </c>
      <c r="E814" s="75" t="s">
        <v>79</v>
      </c>
      <c r="F814" s="76">
        <v>2032</v>
      </c>
      <c r="G814" s="76">
        <v>2032</v>
      </c>
      <c r="H814" s="76">
        <v>2032</v>
      </c>
    </row>
    <row r="815" spans="1:8" s="27" customFormat="1" ht="15" x14ac:dyDescent="0.2">
      <c r="A815" s="74" t="s">
        <v>80</v>
      </c>
      <c r="B815" s="75" t="s">
        <v>211</v>
      </c>
      <c r="C815" s="75" t="s">
        <v>69</v>
      </c>
      <c r="D815" s="75" t="s">
        <v>273</v>
      </c>
      <c r="E815" s="75" t="s">
        <v>81</v>
      </c>
      <c r="F815" s="76">
        <f>F816</f>
        <v>38</v>
      </c>
      <c r="G815" s="76">
        <f>G816</f>
        <v>38</v>
      </c>
      <c r="H815" s="76">
        <f>H816</f>
        <v>38</v>
      </c>
    </row>
    <row r="816" spans="1:8" s="27" customFormat="1" ht="15" x14ac:dyDescent="0.2">
      <c r="A816" s="74" t="s">
        <v>453</v>
      </c>
      <c r="B816" s="75" t="s">
        <v>211</v>
      </c>
      <c r="C816" s="75" t="s">
        <v>69</v>
      </c>
      <c r="D816" s="75" t="s">
        <v>273</v>
      </c>
      <c r="E816" s="75" t="s">
        <v>82</v>
      </c>
      <c r="F816" s="76">
        <v>38</v>
      </c>
      <c r="G816" s="76">
        <v>38</v>
      </c>
      <c r="H816" s="76">
        <v>38</v>
      </c>
    </row>
    <row r="817" spans="1:8" s="27" customFormat="1" ht="15" x14ac:dyDescent="0.2">
      <c r="A817" s="259" t="s">
        <v>804</v>
      </c>
      <c r="B817" s="229" t="s">
        <v>190</v>
      </c>
      <c r="C817" s="261"/>
      <c r="D817" s="261"/>
      <c r="E817" s="261"/>
      <c r="F817" s="258">
        <f t="shared" ref="F817:H819" si="135">F818</f>
        <v>16675</v>
      </c>
      <c r="G817" s="258">
        <f t="shared" si="135"/>
        <v>16675</v>
      </c>
      <c r="H817" s="258">
        <f t="shared" si="135"/>
        <v>16675</v>
      </c>
    </row>
    <row r="818" spans="1:8" s="27" customFormat="1" ht="15" x14ac:dyDescent="0.2">
      <c r="A818" s="236" t="s">
        <v>803</v>
      </c>
      <c r="B818" s="224" t="s">
        <v>191</v>
      </c>
      <c r="C818" s="224"/>
      <c r="D818" s="224"/>
      <c r="E818" s="224"/>
      <c r="F818" s="67">
        <f t="shared" si="135"/>
        <v>16675</v>
      </c>
      <c r="G818" s="67">
        <f t="shared" si="135"/>
        <v>16675</v>
      </c>
      <c r="H818" s="67">
        <f t="shared" si="135"/>
        <v>16675</v>
      </c>
    </row>
    <row r="819" spans="1:8" s="27" customFormat="1" ht="15" x14ac:dyDescent="0.2">
      <c r="A819" s="227" t="s">
        <v>104</v>
      </c>
      <c r="B819" s="224" t="s">
        <v>191</v>
      </c>
      <c r="C819" s="224" t="s">
        <v>69</v>
      </c>
      <c r="D819" s="224"/>
      <c r="E819" s="224"/>
      <c r="F819" s="119">
        <f t="shared" si="135"/>
        <v>16675</v>
      </c>
      <c r="G819" s="119">
        <f t="shared" si="135"/>
        <v>16675</v>
      </c>
      <c r="H819" s="119">
        <f t="shared" si="135"/>
        <v>16675</v>
      </c>
    </row>
    <row r="820" spans="1:8" s="27" customFormat="1" ht="24" x14ac:dyDescent="0.2">
      <c r="A820" s="227" t="s">
        <v>285</v>
      </c>
      <c r="B820" s="224" t="s">
        <v>192</v>
      </c>
      <c r="C820" s="224" t="s">
        <v>69</v>
      </c>
      <c r="D820" s="224" t="s">
        <v>273</v>
      </c>
      <c r="E820" s="224"/>
      <c r="F820" s="67">
        <f>F821+F824</f>
        <v>16675</v>
      </c>
      <c r="G820" s="67">
        <f>G821+G824</f>
        <v>16675</v>
      </c>
      <c r="H820" s="67">
        <f>H821+H824</f>
        <v>16675</v>
      </c>
    </row>
    <row r="821" spans="1:8" s="27" customFormat="1" ht="36" x14ac:dyDescent="0.2">
      <c r="A821" s="231" t="s">
        <v>72</v>
      </c>
      <c r="B821" s="24" t="s">
        <v>192</v>
      </c>
      <c r="C821" s="24" t="s">
        <v>69</v>
      </c>
      <c r="D821" s="24" t="s">
        <v>273</v>
      </c>
      <c r="E821" s="24" t="s">
        <v>73</v>
      </c>
      <c r="F821" s="76">
        <f t="shared" ref="F821:H822" si="136">F822</f>
        <v>13693</v>
      </c>
      <c r="G821" s="76">
        <f t="shared" si="136"/>
        <v>13693</v>
      </c>
      <c r="H821" s="76">
        <f t="shared" si="136"/>
        <v>13693</v>
      </c>
    </row>
    <row r="822" spans="1:8" s="27" customFormat="1" ht="15" x14ac:dyDescent="0.2">
      <c r="A822" s="231" t="s">
        <v>74</v>
      </c>
      <c r="B822" s="24" t="s">
        <v>192</v>
      </c>
      <c r="C822" s="24" t="s">
        <v>69</v>
      </c>
      <c r="D822" s="24" t="s">
        <v>273</v>
      </c>
      <c r="E822" s="24" t="s">
        <v>75</v>
      </c>
      <c r="F822" s="76">
        <f t="shared" si="136"/>
        <v>13693</v>
      </c>
      <c r="G822" s="76">
        <f t="shared" si="136"/>
        <v>13693</v>
      </c>
      <c r="H822" s="76">
        <f t="shared" si="136"/>
        <v>13693</v>
      </c>
    </row>
    <row r="823" spans="1:8" s="27" customFormat="1" ht="15" x14ac:dyDescent="0.2">
      <c r="A823" s="227" t="s">
        <v>802</v>
      </c>
      <c r="B823" s="224" t="s">
        <v>191</v>
      </c>
      <c r="C823" s="224"/>
      <c r="D823" s="224"/>
      <c r="E823" s="224"/>
      <c r="F823" s="76">
        <f>10463+70+3160</f>
        <v>13693</v>
      </c>
      <c r="G823" s="76">
        <f>10463+70+3160</f>
        <v>13693</v>
      </c>
      <c r="H823" s="76">
        <f>10463+70+3160</f>
        <v>13693</v>
      </c>
    </row>
    <row r="824" spans="1:8" s="27" customFormat="1" ht="15" x14ac:dyDescent="0.2">
      <c r="A824" s="227" t="s">
        <v>104</v>
      </c>
      <c r="B824" s="224" t="s">
        <v>193</v>
      </c>
      <c r="C824" s="224" t="s">
        <v>69</v>
      </c>
      <c r="D824" s="224"/>
      <c r="E824" s="224"/>
      <c r="F824" s="67">
        <f>F825+F828</f>
        <v>2982</v>
      </c>
      <c r="G824" s="67">
        <f>G825+G828</f>
        <v>2982</v>
      </c>
      <c r="H824" s="67">
        <f>H825+H828</f>
        <v>2982</v>
      </c>
    </row>
    <row r="825" spans="1:8" s="27" customFormat="1" ht="24" x14ac:dyDescent="0.2">
      <c r="A825" s="227" t="s">
        <v>285</v>
      </c>
      <c r="B825" s="224" t="s">
        <v>193</v>
      </c>
      <c r="C825" s="224" t="s">
        <v>69</v>
      </c>
      <c r="D825" s="224" t="s">
        <v>273</v>
      </c>
      <c r="E825" s="224"/>
      <c r="F825" s="76">
        <f t="shared" ref="F825:H826" si="137">F826</f>
        <v>2977</v>
      </c>
      <c r="G825" s="76">
        <f t="shared" si="137"/>
        <v>2977</v>
      </c>
      <c r="H825" s="76">
        <f t="shared" si="137"/>
        <v>2977</v>
      </c>
    </row>
    <row r="826" spans="1:8" s="27" customFormat="1" ht="15" x14ac:dyDescent="0.2">
      <c r="A826" s="231" t="s">
        <v>789</v>
      </c>
      <c r="B826" s="24" t="s">
        <v>193</v>
      </c>
      <c r="C826" s="24" t="s">
        <v>69</v>
      </c>
      <c r="D826" s="24" t="s">
        <v>273</v>
      </c>
      <c r="E826" s="24" t="s">
        <v>77</v>
      </c>
      <c r="F826" s="76">
        <f t="shared" si="137"/>
        <v>2977</v>
      </c>
      <c r="G826" s="76">
        <f t="shared" si="137"/>
        <v>2977</v>
      </c>
      <c r="H826" s="76">
        <f t="shared" si="137"/>
        <v>2977</v>
      </c>
    </row>
    <row r="827" spans="1:8" s="27" customFormat="1" ht="15" x14ac:dyDescent="0.2">
      <c r="A827" s="231" t="s">
        <v>78</v>
      </c>
      <c r="B827" s="24" t="s">
        <v>193</v>
      </c>
      <c r="C827" s="24" t="s">
        <v>69</v>
      </c>
      <c r="D827" s="24" t="s">
        <v>273</v>
      </c>
      <c r="E827" s="24" t="s">
        <v>79</v>
      </c>
      <c r="F827" s="76">
        <v>2977</v>
      </c>
      <c r="G827" s="76">
        <v>2977</v>
      </c>
      <c r="H827" s="76">
        <v>2977</v>
      </c>
    </row>
    <row r="828" spans="1:8" s="27" customFormat="1" ht="15" x14ac:dyDescent="0.2">
      <c r="A828" s="231" t="s">
        <v>80</v>
      </c>
      <c r="B828" s="24" t="s">
        <v>193</v>
      </c>
      <c r="C828" s="24" t="s">
        <v>69</v>
      </c>
      <c r="D828" s="24" t="s">
        <v>273</v>
      </c>
      <c r="E828" s="24" t="s">
        <v>81</v>
      </c>
      <c r="F828" s="76">
        <f>F829</f>
        <v>5</v>
      </c>
      <c r="G828" s="76">
        <f>G829</f>
        <v>5</v>
      </c>
      <c r="H828" s="76">
        <f>H829</f>
        <v>5</v>
      </c>
    </row>
    <row r="829" spans="1:8" s="27" customFormat="1" ht="15" x14ac:dyDescent="0.2">
      <c r="A829" s="231" t="s">
        <v>453</v>
      </c>
      <c r="B829" s="24" t="s">
        <v>193</v>
      </c>
      <c r="C829" s="24" t="s">
        <v>69</v>
      </c>
      <c r="D829" s="24" t="s">
        <v>273</v>
      </c>
      <c r="E829" s="24" t="s">
        <v>82</v>
      </c>
      <c r="F829" s="76">
        <v>5</v>
      </c>
      <c r="G829" s="76">
        <v>5</v>
      </c>
      <c r="H829" s="76">
        <v>5</v>
      </c>
    </row>
    <row r="830" spans="1:8" s="27" customFormat="1" ht="15" x14ac:dyDescent="0.2">
      <c r="A830" s="259" t="s">
        <v>801</v>
      </c>
      <c r="B830" s="229" t="s">
        <v>190</v>
      </c>
      <c r="C830" s="229"/>
      <c r="D830" s="229"/>
      <c r="E830" s="260"/>
      <c r="F830" s="239">
        <f t="shared" ref="F830:H831" si="138">F831</f>
        <v>140460.19999999998</v>
      </c>
      <c r="G830" s="239">
        <f t="shared" si="138"/>
        <v>140460.19999999998</v>
      </c>
      <c r="H830" s="239">
        <f t="shared" si="138"/>
        <v>140460.19999999998</v>
      </c>
    </row>
    <row r="831" spans="1:8" s="27" customFormat="1" ht="15" x14ac:dyDescent="0.2">
      <c r="A831" s="236" t="s">
        <v>274</v>
      </c>
      <c r="B831" s="224" t="s">
        <v>191</v>
      </c>
      <c r="C831" s="224"/>
      <c r="D831" s="224"/>
      <c r="E831" s="224"/>
      <c r="F831" s="87">
        <f t="shared" si="138"/>
        <v>140460.19999999998</v>
      </c>
      <c r="G831" s="87">
        <f t="shared" si="138"/>
        <v>140460.19999999998</v>
      </c>
      <c r="H831" s="87">
        <f t="shared" si="138"/>
        <v>140460.19999999998</v>
      </c>
    </row>
    <row r="832" spans="1:8" s="27" customFormat="1" ht="15" x14ac:dyDescent="0.2">
      <c r="A832" s="227" t="s">
        <v>104</v>
      </c>
      <c r="B832" s="224" t="s">
        <v>192</v>
      </c>
      <c r="C832" s="224" t="s">
        <v>69</v>
      </c>
      <c r="D832" s="224"/>
      <c r="E832" s="224"/>
      <c r="F832" s="67">
        <f>F833+F835</f>
        <v>140460.19999999998</v>
      </c>
      <c r="G832" s="67">
        <f>G833+G835</f>
        <v>140460.19999999998</v>
      </c>
      <c r="H832" s="67">
        <f>H833+H835</f>
        <v>140460.19999999998</v>
      </c>
    </row>
    <row r="833" spans="1:8" s="27" customFormat="1" ht="36" x14ac:dyDescent="0.2">
      <c r="A833" s="231" t="s">
        <v>72</v>
      </c>
      <c r="B833" s="24" t="s">
        <v>192</v>
      </c>
      <c r="C833" s="24" t="s">
        <v>69</v>
      </c>
      <c r="D833" s="24" t="s">
        <v>71</v>
      </c>
      <c r="E833" s="24" t="s">
        <v>73</v>
      </c>
      <c r="F833" s="76">
        <f>F834</f>
        <v>116380.4</v>
      </c>
      <c r="G833" s="76">
        <f>G834</f>
        <v>116380.4</v>
      </c>
      <c r="H833" s="76">
        <f>H834</f>
        <v>116380.4</v>
      </c>
    </row>
    <row r="834" spans="1:8" s="27" customFormat="1" ht="15" x14ac:dyDescent="0.2">
      <c r="A834" s="231" t="s">
        <v>74</v>
      </c>
      <c r="B834" s="24" t="s">
        <v>192</v>
      </c>
      <c r="C834" s="24" t="s">
        <v>69</v>
      </c>
      <c r="D834" s="24" t="s">
        <v>71</v>
      </c>
      <c r="E834" s="24" t="s">
        <v>75</v>
      </c>
      <c r="F834" s="76">
        <v>116380.4</v>
      </c>
      <c r="G834" s="76">
        <v>116380.4</v>
      </c>
      <c r="H834" s="76">
        <v>116380.4</v>
      </c>
    </row>
    <row r="835" spans="1:8" s="27" customFormat="1" ht="15" x14ac:dyDescent="0.2">
      <c r="A835" s="227" t="s">
        <v>76</v>
      </c>
      <c r="B835" s="224" t="s">
        <v>191</v>
      </c>
      <c r="C835" s="224"/>
      <c r="D835" s="224"/>
      <c r="E835" s="224"/>
      <c r="F835" s="67">
        <f>F836</f>
        <v>24079.8</v>
      </c>
      <c r="G835" s="67">
        <f>G836</f>
        <v>24079.8</v>
      </c>
      <c r="H835" s="67">
        <f>H836</f>
        <v>24079.8</v>
      </c>
    </row>
    <row r="836" spans="1:8" s="27" customFormat="1" ht="15" x14ac:dyDescent="0.2">
      <c r="A836" s="227" t="s">
        <v>104</v>
      </c>
      <c r="B836" s="224" t="s">
        <v>193</v>
      </c>
      <c r="C836" s="224" t="s">
        <v>69</v>
      </c>
      <c r="D836" s="224"/>
      <c r="E836" s="224"/>
      <c r="F836" s="67">
        <f>F837+F839</f>
        <v>24079.8</v>
      </c>
      <c r="G836" s="67">
        <f>G837+G839</f>
        <v>24079.8</v>
      </c>
      <c r="H836" s="67">
        <f>H837+H839</f>
        <v>24079.8</v>
      </c>
    </row>
    <row r="837" spans="1:8" s="27" customFormat="1" ht="15" x14ac:dyDescent="0.2">
      <c r="A837" s="231" t="s">
        <v>789</v>
      </c>
      <c r="B837" s="24" t="s">
        <v>193</v>
      </c>
      <c r="C837" s="24" t="s">
        <v>69</v>
      </c>
      <c r="D837" s="24" t="s">
        <v>71</v>
      </c>
      <c r="E837" s="24" t="s">
        <v>77</v>
      </c>
      <c r="F837" s="76">
        <f>F838</f>
        <v>23244.799999999999</v>
      </c>
      <c r="G837" s="76">
        <f>G838</f>
        <v>23244.799999999999</v>
      </c>
      <c r="H837" s="76">
        <f>H838</f>
        <v>23244.799999999999</v>
      </c>
    </row>
    <row r="838" spans="1:8" s="27" customFormat="1" ht="15" x14ac:dyDescent="0.2">
      <c r="A838" s="231" t="s">
        <v>78</v>
      </c>
      <c r="B838" s="24" t="s">
        <v>193</v>
      </c>
      <c r="C838" s="24" t="s">
        <v>69</v>
      </c>
      <c r="D838" s="24" t="s">
        <v>71</v>
      </c>
      <c r="E838" s="24" t="s">
        <v>79</v>
      </c>
      <c r="F838" s="76">
        <v>23244.799999999999</v>
      </c>
      <c r="G838" s="76">
        <v>23244.799999999999</v>
      </c>
      <c r="H838" s="76">
        <v>23244.799999999999</v>
      </c>
    </row>
    <row r="839" spans="1:8" s="27" customFormat="1" ht="15" x14ac:dyDescent="0.2">
      <c r="A839" s="231" t="s">
        <v>80</v>
      </c>
      <c r="B839" s="24" t="s">
        <v>193</v>
      </c>
      <c r="C839" s="24" t="s">
        <v>69</v>
      </c>
      <c r="D839" s="24" t="s">
        <v>71</v>
      </c>
      <c r="E839" s="24" t="s">
        <v>81</v>
      </c>
      <c r="F839" s="76">
        <f>F840</f>
        <v>835</v>
      </c>
      <c r="G839" s="76">
        <f>G840</f>
        <v>835</v>
      </c>
      <c r="H839" s="76">
        <f>H840</f>
        <v>835</v>
      </c>
    </row>
    <row r="840" spans="1:8" s="27" customFormat="1" ht="15" x14ac:dyDescent="0.2">
      <c r="A840" s="231" t="s">
        <v>453</v>
      </c>
      <c r="B840" s="24" t="s">
        <v>193</v>
      </c>
      <c r="C840" s="24" t="s">
        <v>69</v>
      </c>
      <c r="D840" s="24" t="s">
        <v>71</v>
      </c>
      <c r="E840" s="24" t="s">
        <v>82</v>
      </c>
      <c r="F840" s="76">
        <v>835</v>
      </c>
      <c r="G840" s="76">
        <v>835</v>
      </c>
      <c r="H840" s="76">
        <v>835</v>
      </c>
    </row>
    <row r="841" spans="1:8" s="27" customFormat="1" ht="15" x14ac:dyDescent="0.2">
      <c r="A841" s="259" t="s">
        <v>801</v>
      </c>
      <c r="B841" s="229" t="s">
        <v>190</v>
      </c>
      <c r="C841" s="229"/>
      <c r="D841" s="229"/>
      <c r="E841" s="229"/>
      <c r="F841" s="258">
        <f>F842</f>
        <v>6523</v>
      </c>
      <c r="G841" s="258">
        <f>G842</f>
        <v>6500</v>
      </c>
      <c r="H841" s="258">
        <f>H842</f>
        <v>6500</v>
      </c>
    </row>
    <row r="842" spans="1:8" s="27" customFormat="1" ht="15" x14ac:dyDescent="0.2">
      <c r="A842" s="236" t="s">
        <v>274</v>
      </c>
      <c r="B842" s="224" t="s">
        <v>191</v>
      </c>
      <c r="C842" s="224"/>
      <c r="D842" s="224"/>
      <c r="E842" s="224"/>
      <c r="F842" s="67">
        <f>F843+F847</f>
        <v>6523</v>
      </c>
      <c r="G842" s="67">
        <f>G843+G847</f>
        <v>6500</v>
      </c>
      <c r="H842" s="67">
        <f>H843+H847</f>
        <v>6500</v>
      </c>
    </row>
    <row r="843" spans="1:8" s="27" customFormat="1" ht="15" x14ac:dyDescent="0.2">
      <c r="A843" s="227" t="s">
        <v>337</v>
      </c>
      <c r="B843" s="224" t="s">
        <v>192</v>
      </c>
      <c r="C843" s="224" t="s">
        <v>381</v>
      </c>
      <c r="D843" s="224"/>
      <c r="E843" s="224"/>
      <c r="F843" s="67">
        <f t="shared" ref="F843:H845" si="139">F844</f>
        <v>5838</v>
      </c>
      <c r="G843" s="67">
        <f t="shared" si="139"/>
        <v>5845</v>
      </c>
      <c r="H843" s="67">
        <f t="shared" si="139"/>
        <v>5845</v>
      </c>
    </row>
    <row r="844" spans="1:8" s="27" customFormat="1" ht="15" x14ac:dyDescent="0.2">
      <c r="A844" s="248" t="s">
        <v>341</v>
      </c>
      <c r="B844" s="224" t="s">
        <v>192</v>
      </c>
      <c r="C844" s="224" t="s">
        <v>381</v>
      </c>
      <c r="D844" s="224" t="s">
        <v>381</v>
      </c>
      <c r="E844" s="224"/>
      <c r="F844" s="67">
        <f t="shared" si="139"/>
        <v>5838</v>
      </c>
      <c r="G844" s="67">
        <f t="shared" si="139"/>
        <v>5845</v>
      </c>
      <c r="H844" s="67">
        <f t="shared" si="139"/>
        <v>5845</v>
      </c>
    </row>
    <row r="845" spans="1:8" s="27" customFormat="1" ht="36" x14ac:dyDescent="0.2">
      <c r="A845" s="231" t="s">
        <v>72</v>
      </c>
      <c r="B845" s="24" t="s">
        <v>192</v>
      </c>
      <c r="C845" s="24" t="s">
        <v>381</v>
      </c>
      <c r="D845" s="24" t="s">
        <v>381</v>
      </c>
      <c r="E845" s="24" t="s">
        <v>73</v>
      </c>
      <c r="F845" s="76">
        <f t="shared" si="139"/>
        <v>5838</v>
      </c>
      <c r="G845" s="76">
        <f t="shared" si="139"/>
        <v>5845</v>
      </c>
      <c r="H845" s="76">
        <f t="shared" si="139"/>
        <v>5845</v>
      </c>
    </row>
    <row r="846" spans="1:8" s="27" customFormat="1" ht="15" x14ac:dyDescent="0.2">
      <c r="A846" s="231" t="s">
        <v>74</v>
      </c>
      <c r="B846" s="24" t="s">
        <v>192</v>
      </c>
      <c r="C846" s="24" t="s">
        <v>381</v>
      </c>
      <c r="D846" s="24" t="s">
        <v>381</v>
      </c>
      <c r="E846" s="24" t="s">
        <v>75</v>
      </c>
      <c r="F846" s="76">
        <v>5838</v>
      </c>
      <c r="G846" s="76">
        <v>5845</v>
      </c>
      <c r="H846" s="76">
        <v>5845</v>
      </c>
    </row>
    <row r="847" spans="1:8" s="27" customFormat="1" ht="15" x14ac:dyDescent="0.2">
      <c r="A847" s="227" t="s">
        <v>76</v>
      </c>
      <c r="B847" s="224" t="s">
        <v>191</v>
      </c>
      <c r="C847" s="224"/>
      <c r="D847" s="224"/>
      <c r="E847" s="224"/>
      <c r="F847" s="67">
        <f t="shared" ref="F847:H848" si="140">F848</f>
        <v>685</v>
      </c>
      <c r="G847" s="67">
        <f t="shared" si="140"/>
        <v>655</v>
      </c>
      <c r="H847" s="67">
        <f t="shared" si="140"/>
        <v>655</v>
      </c>
    </row>
    <row r="848" spans="1:8" s="27" customFormat="1" ht="15" x14ac:dyDescent="0.2">
      <c r="A848" s="227" t="s">
        <v>337</v>
      </c>
      <c r="B848" s="224" t="s">
        <v>193</v>
      </c>
      <c r="C848" s="224" t="s">
        <v>381</v>
      </c>
      <c r="D848" s="224"/>
      <c r="E848" s="224"/>
      <c r="F848" s="67">
        <f t="shared" si="140"/>
        <v>685</v>
      </c>
      <c r="G848" s="67">
        <f t="shared" si="140"/>
        <v>655</v>
      </c>
      <c r="H848" s="67">
        <f t="shared" si="140"/>
        <v>655</v>
      </c>
    </row>
    <row r="849" spans="1:8" s="27" customFormat="1" ht="15" x14ac:dyDescent="0.2">
      <c r="A849" s="248" t="s">
        <v>341</v>
      </c>
      <c r="B849" s="24" t="s">
        <v>193</v>
      </c>
      <c r="C849" s="224" t="s">
        <v>381</v>
      </c>
      <c r="D849" s="224" t="s">
        <v>381</v>
      </c>
      <c r="E849" s="224"/>
      <c r="F849" s="67">
        <f>F850+F852</f>
        <v>685</v>
      </c>
      <c r="G849" s="67">
        <f>G850+G852</f>
        <v>655</v>
      </c>
      <c r="H849" s="67">
        <f>H850+H852</f>
        <v>655</v>
      </c>
    </row>
    <row r="850" spans="1:8" s="27" customFormat="1" ht="15" x14ac:dyDescent="0.2">
      <c r="A850" s="231" t="s">
        <v>789</v>
      </c>
      <c r="B850" s="24" t="s">
        <v>193</v>
      </c>
      <c r="C850" s="24" t="s">
        <v>381</v>
      </c>
      <c r="D850" s="24" t="s">
        <v>381</v>
      </c>
      <c r="E850" s="24" t="s">
        <v>77</v>
      </c>
      <c r="F850" s="76">
        <f>F851</f>
        <v>610</v>
      </c>
      <c r="G850" s="76">
        <f>G851</f>
        <v>610</v>
      </c>
      <c r="H850" s="76">
        <f>H851</f>
        <v>610</v>
      </c>
    </row>
    <row r="851" spans="1:8" s="27" customFormat="1" ht="15" x14ac:dyDescent="0.2">
      <c r="A851" s="231" t="s">
        <v>78</v>
      </c>
      <c r="B851" s="24" t="s">
        <v>193</v>
      </c>
      <c r="C851" s="24" t="s">
        <v>381</v>
      </c>
      <c r="D851" s="24" t="s">
        <v>381</v>
      </c>
      <c r="E851" s="24" t="s">
        <v>79</v>
      </c>
      <c r="F851" s="76">
        <v>610</v>
      </c>
      <c r="G851" s="76">
        <v>610</v>
      </c>
      <c r="H851" s="76">
        <v>610</v>
      </c>
    </row>
    <row r="852" spans="1:8" s="27" customFormat="1" ht="15" x14ac:dyDescent="0.2">
      <c r="A852" s="231" t="s">
        <v>80</v>
      </c>
      <c r="B852" s="24" t="s">
        <v>193</v>
      </c>
      <c r="C852" s="24" t="s">
        <v>381</v>
      </c>
      <c r="D852" s="24" t="s">
        <v>381</v>
      </c>
      <c r="E852" s="24" t="s">
        <v>81</v>
      </c>
      <c r="F852" s="76">
        <f>F853</f>
        <v>75</v>
      </c>
      <c r="G852" s="76">
        <f>G853</f>
        <v>45</v>
      </c>
      <c r="H852" s="76">
        <f>H853</f>
        <v>45</v>
      </c>
    </row>
    <row r="853" spans="1:8" s="27" customFormat="1" ht="15" x14ac:dyDescent="0.2">
      <c r="A853" s="231" t="s">
        <v>453</v>
      </c>
      <c r="B853" s="24" t="s">
        <v>193</v>
      </c>
      <c r="C853" s="24" t="s">
        <v>381</v>
      </c>
      <c r="D853" s="24" t="s">
        <v>381</v>
      </c>
      <c r="E853" s="24" t="s">
        <v>82</v>
      </c>
      <c r="F853" s="76">
        <v>75</v>
      </c>
      <c r="G853" s="76">
        <v>45</v>
      </c>
      <c r="H853" s="76">
        <v>45</v>
      </c>
    </row>
    <row r="854" spans="1:8" s="27" customFormat="1" ht="15" x14ac:dyDescent="0.2">
      <c r="A854" s="257" t="s">
        <v>275</v>
      </c>
      <c r="B854" s="256"/>
      <c r="C854" s="256"/>
      <c r="D854" s="256"/>
      <c r="E854" s="256"/>
      <c r="F854" s="255">
        <f>F855+F860+F869+F878+F883+F888+F897+F902+F907+F912+F918+F923+F928+F933+F939+F944+F949+F955+F961</f>
        <v>230921</v>
      </c>
      <c r="G854" s="255">
        <f>G855+G860+G869+G878+G883+G888+G897+G902+G907+G912+G918+G923+G928+G933+G939+G944+G949+G955+G961</f>
        <v>230371.09999999998</v>
      </c>
      <c r="H854" s="255">
        <f>H855+H860+H869+H878+H883+H888+H897+H902+H907+H912+H918+H923+H928+H933+H939+H944+H949+H955+H961</f>
        <v>227231.59999999998</v>
      </c>
    </row>
    <row r="855" spans="1:8" s="27" customFormat="1" ht="15" x14ac:dyDescent="0.2">
      <c r="A855" s="238" t="s">
        <v>84</v>
      </c>
      <c r="B855" s="229" t="s">
        <v>191</v>
      </c>
      <c r="C855" s="229"/>
      <c r="D855" s="229"/>
      <c r="E855" s="229"/>
      <c r="F855" s="228">
        <f t="shared" ref="F855:H858" si="141">F856</f>
        <v>3000</v>
      </c>
      <c r="G855" s="228">
        <f t="shared" si="141"/>
        <v>3000</v>
      </c>
      <c r="H855" s="228">
        <f t="shared" si="141"/>
        <v>3000</v>
      </c>
    </row>
    <row r="856" spans="1:8" s="27" customFormat="1" ht="15" x14ac:dyDescent="0.2">
      <c r="A856" s="227" t="s">
        <v>104</v>
      </c>
      <c r="B856" s="224" t="s">
        <v>291</v>
      </c>
      <c r="C856" s="224" t="s">
        <v>69</v>
      </c>
      <c r="D856" s="224"/>
      <c r="E856" s="224"/>
      <c r="F856" s="254">
        <f t="shared" si="141"/>
        <v>3000</v>
      </c>
      <c r="G856" s="254">
        <f t="shared" si="141"/>
        <v>3000</v>
      </c>
      <c r="H856" s="254">
        <f t="shared" si="141"/>
        <v>3000</v>
      </c>
    </row>
    <row r="857" spans="1:8" s="27" customFormat="1" ht="15" x14ac:dyDescent="0.2">
      <c r="A857" s="227" t="s">
        <v>287</v>
      </c>
      <c r="B857" s="224" t="s">
        <v>291</v>
      </c>
      <c r="C857" s="224" t="s">
        <v>69</v>
      </c>
      <c r="D857" s="224" t="s">
        <v>83</v>
      </c>
      <c r="E857" s="24"/>
      <c r="F857" s="254">
        <f t="shared" si="141"/>
        <v>3000</v>
      </c>
      <c r="G857" s="254">
        <f t="shared" si="141"/>
        <v>3000</v>
      </c>
      <c r="H857" s="254">
        <f t="shared" si="141"/>
        <v>3000</v>
      </c>
    </row>
    <row r="858" spans="1:8" s="27" customFormat="1" ht="15" x14ac:dyDescent="0.2">
      <c r="A858" s="231" t="s">
        <v>80</v>
      </c>
      <c r="B858" s="24" t="s">
        <v>291</v>
      </c>
      <c r="C858" s="24" t="s">
        <v>69</v>
      </c>
      <c r="D858" s="24" t="s">
        <v>83</v>
      </c>
      <c r="E858" s="24" t="s">
        <v>81</v>
      </c>
      <c r="F858" s="252">
        <f t="shared" si="141"/>
        <v>3000</v>
      </c>
      <c r="G858" s="252">
        <f t="shared" si="141"/>
        <v>3000</v>
      </c>
      <c r="H858" s="252">
        <f t="shared" si="141"/>
        <v>3000</v>
      </c>
    </row>
    <row r="859" spans="1:8" s="27" customFormat="1" ht="15" x14ac:dyDescent="0.2">
      <c r="A859" s="231" t="s">
        <v>85</v>
      </c>
      <c r="B859" s="24" t="s">
        <v>291</v>
      </c>
      <c r="C859" s="24" t="s">
        <v>69</v>
      </c>
      <c r="D859" s="24" t="s">
        <v>83</v>
      </c>
      <c r="E859" s="24" t="s">
        <v>385</v>
      </c>
      <c r="F859" s="252">
        <v>3000</v>
      </c>
      <c r="G859" s="252">
        <v>3000</v>
      </c>
      <c r="H859" s="88">
        <v>3000</v>
      </c>
    </row>
    <row r="860" spans="1:8" s="27" customFormat="1" ht="27" x14ac:dyDescent="0.2">
      <c r="A860" s="238" t="s">
        <v>800</v>
      </c>
      <c r="B860" s="229" t="s">
        <v>191</v>
      </c>
      <c r="C860" s="229"/>
      <c r="D860" s="229"/>
      <c r="E860" s="229"/>
      <c r="F860" s="228">
        <f t="shared" ref="F860:H861" si="142">F861</f>
        <v>45811.6</v>
      </c>
      <c r="G860" s="228">
        <f t="shared" si="142"/>
        <v>47280</v>
      </c>
      <c r="H860" s="228">
        <f t="shared" si="142"/>
        <v>47280</v>
      </c>
    </row>
    <row r="861" spans="1:8" s="27" customFormat="1" ht="15" x14ac:dyDescent="0.2">
      <c r="A861" s="227" t="s">
        <v>104</v>
      </c>
      <c r="B861" s="224" t="s">
        <v>292</v>
      </c>
      <c r="C861" s="226" t="s">
        <v>69</v>
      </c>
      <c r="D861" s="226"/>
      <c r="E861" s="226"/>
      <c r="F861" s="253">
        <f t="shared" si="142"/>
        <v>45811.6</v>
      </c>
      <c r="G861" s="253">
        <f t="shared" si="142"/>
        <v>47280</v>
      </c>
      <c r="H861" s="253">
        <f t="shared" si="142"/>
        <v>47280</v>
      </c>
    </row>
    <row r="862" spans="1:8" s="27" customFormat="1" ht="15" x14ac:dyDescent="0.2">
      <c r="A862" s="227" t="s">
        <v>790</v>
      </c>
      <c r="B862" s="224" t="s">
        <v>292</v>
      </c>
      <c r="C862" s="226" t="s">
        <v>69</v>
      </c>
      <c r="D862" s="226" t="s">
        <v>86</v>
      </c>
      <c r="E862" s="226"/>
      <c r="F862" s="253">
        <f>F863+F865+F867</f>
        <v>45811.6</v>
      </c>
      <c r="G862" s="253">
        <f>G863+G865+G867</f>
        <v>47280</v>
      </c>
      <c r="H862" s="253">
        <f>H863+H865+H867</f>
        <v>47280</v>
      </c>
    </row>
    <row r="863" spans="1:8" s="27" customFormat="1" ht="36" x14ac:dyDescent="0.2">
      <c r="A863" s="231" t="s">
        <v>72</v>
      </c>
      <c r="B863" s="24" t="s">
        <v>292</v>
      </c>
      <c r="C863" s="24" t="s">
        <v>69</v>
      </c>
      <c r="D863" s="24" t="s">
        <v>86</v>
      </c>
      <c r="E863" s="24" t="s">
        <v>73</v>
      </c>
      <c r="F863" s="252">
        <f>F864</f>
        <v>35731.599999999999</v>
      </c>
      <c r="G863" s="252">
        <f>G864</f>
        <v>37200</v>
      </c>
      <c r="H863" s="252">
        <f>H864</f>
        <v>37200</v>
      </c>
    </row>
    <row r="864" spans="1:8" s="27" customFormat="1" ht="15" x14ac:dyDescent="0.2">
      <c r="A864" s="231" t="s">
        <v>433</v>
      </c>
      <c r="B864" s="24" t="s">
        <v>292</v>
      </c>
      <c r="C864" s="24" t="s">
        <v>69</v>
      </c>
      <c r="D864" s="24" t="s">
        <v>86</v>
      </c>
      <c r="E864" s="24" t="s">
        <v>434</v>
      </c>
      <c r="F864" s="252">
        <v>35731.599999999999</v>
      </c>
      <c r="G864" s="252">
        <v>37200</v>
      </c>
      <c r="H864" s="252">
        <v>37200</v>
      </c>
    </row>
    <row r="865" spans="1:8" s="27" customFormat="1" ht="15" x14ac:dyDescent="0.2">
      <c r="A865" s="231" t="s">
        <v>789</v>
      </c>
      <c r="B865" s="24" t="s">
        <v>292</v>
      </c>
      <c r="C865" s="24" t="s">
        <v>69</v>
      </c>
      <c r="D865" s="24" t="s">
        <v>86</v>
      </c>
      <c r="E865" s="24" t="s">
        <v>77</v>
      </c>
      <c r="F865" s="252">
        <f>F866</f>
        <v>9830</v>
      </c>
      <c r="G865" s="252">
        <f>G866</f>
        <v>9830</v>
      </c>
      <c r="H865" s="252">
        <f>H866</f>
        <v>9830</v>
      </c>
    </row>
    <row r="866" spans="1:8" s="27" customFormat="1" ht="15" x14ac:dyDescent="0.2">
      <c r="A866" s="231" t="s">
        <v>78</v>
      </c>
      <c r="B866" s="24" t="s">
        <v>292</v>
      </c>
      <c r="C866" s="24" t="s">
        <v>69</v>
      </c>
      <c r="D866" s="24" t="s">
        <v>86</v>
      </c>
      <c r="E866" s="24" t="s">
        <v>79</v>
      </c>
      <c r="F866" s="252">
        <f>8830+1000</f>
        <v>9830</v>
      </c>
      <c r="G866" s="252">
        <f>8830+1000</f>
        <v>9830</v>
      </c>
      <c r="H866" s="252">
        <f>8830+1000</f>
        <v>9830</v>
      </c>
    </row>
    <row r="867" spans="1:8" s="27" customFormat="1" ht="15" x14ac:dyDescent="0.2">
      <c r="A867" s="231" t="s">
        <v>80</v>
      </c>
      <c r="B867" s="24" t="s">
        <v>292</v>
      </c>
      <c r="C867" s="24" t="s">
        <v>69</v>
      </c>
      <c r="D867" s="24" t="s">
        <v>86</v>
      </c>
      <c r="E867" s="24" t="s">
        <v>81</v>
      </c>
      <c r="F867" s="252">
        <f>F868</f>
        <v>250</v>
      </c>
      <c r="G867" s="252">
        <f>G868</f>
        <v>250</v>
      </c>
      <c r="H867" s="252">
        <f>H868</f>
        <v>250</v>
      </c>
    </row>
    <row r="868" spans="1:8" s="27" customFormat="1" ht="15" x14ac:dyDescent="0.2">
      <c r="A868" s="231" t="s">
        <v>453</v>
      </c>
      <c r="B868" s="24" t="s">
        <v>292</v>
      </c>
      <c r="C868" s="24" t="s">
        <v>69</v>
      </c>
      <c r="D868" s="24" t="s">
        <v>86</v>
      </c>
      <c r="E868" s="24" t="s">
        <v>82</v>
      </c>
      <c r="F868" s="252">
        <v>250</v>
      </c>
      <c r="G868" s="252">
        <v>250</v>
      </c>
      <c r="H868" s="252">
        <v>250</v>
      </c>
    </row>
    <row r="869" spans="1:8" s="27" customFormat="1" ht="15" x14ac:dyDescent="0.2">
      <c r="A869" s="238" t="s">
        <v>799</v>
      </c>
      <c r="B869" s="229" t="s">
        <v>191</v>
      </c>
      <c r="C869" s="229"/>
      <c r="D869" s="229"/>
      <c r="E869" s="229"/>
      <c r="F869" s="239">
        <f t="shared" ref="F869:H870" si="143">F870</f>
        <v>8445</v>
      </c>
      <c r="G869" s="239">
        <f t="shared" si="143"/>
        <v>8445</v>
      </c>
      <c r="H869" s="239">
        <f t="shared" si="143"/>
        <v>8445</v>
      </c>
    </row>
    <row r="870" spans="1:8" s="27" customFormat="1" ht="15" x14ac:dyDescent="0.2">
      <c r="A870" s="227" t="s">
        <v>104</v>
      </c>
      <c r="B870" s="224" t="s">
        <v>297</v>
      </c>
      <c r="C870" s="226" t="s">
        <v>69</v>
      </c>
      <c r="D870" s="226"/>
      <c r="E870" s="226"/>
      <c r="F870" s="88">
        <f t="shared" si="143"/>
        <v>8445</v>
      </c>
      <c r="G870" s="88">
        <f t="shared" si="143"/>
        <v>8445</v>
      </c>
      <c r="H870" s="88">
        <f t="shared" si="143"/>
        <v>8445</v>
      </c>
    </row>
    <row r="871" spans="1:8" s="27" customFormat="1" ht="15" x14ac:dyDescent="0.2">
      <c r="A871" s="227" t="s">
        <v>790</v>
      </c>
      <c r="B871" s="224" t="s">
        <v>297</v>
      </c>
      <c r="C871" s="226" t="s">
        <v>69</v>
      </c>
      <c r="D871" s="226" t="s">
        <v>86</v>
      </c>
      <c r="E871" s="226"/>
      <c r="F871" s="88">
        <f>F872+F874+F876</f>
        <v>8445</v>
      </c>
      <c r="G871" s="88">
        <f>G872+G874+G876</f>
        <v>8445</v>
      </c>
      <c r="H871" s="88">
        <f>H872+H874+H876</f>
        <v>8445</v>
      </c>
    </row>
    <row r="872" spans="1:8" s="27" customFormat="1" ht="36" x14ac:dyDescent="0.2">
      <c r="A872" s="231" t="s">
        <v>72</v>
      </c>
      <c r="B872" s="24" t="s">
        <v>297</v>
      </c>
      <c r="C872" s="24" t="s">
        <v>69</v>
      </c>
      <c r="D872" s="24" t="s">
        <v>86</v>
      </c>
      <c r="E872" s="24" t="s">
        <v>73</v>
      </c>
      <c r="F872" s="88">
        <f>F873</f>
        <v>8115</v>
      </c>
      <c r="G872" s="88">
        <f>G873</f>
        <v>8115</v>
      </c>
      <c r="H872" s="88">
        <f>H873</f>
        <v>8115</v>
      </c>
    </row>
    <row r="873" spans="1:8" s="27" customFormat="1" ht="15" x14ac:dyDescent="0.2">
      <c r="A873" s="231" t="s">
        <v>433</v>
      </c>
      <c r="B873" s="24" t="s">
        <v>297</v>
      </c>
      <c r="C873" s="24" t="s">
        <v>69</v>
      </c>
      <c r="D873" s="24" t="s">
        <v>86</v>
      </c>
      <c r="E873" s="24" t="s">
        <v>434</v>
      </c>
      <c r="F873" s="76">
        <v>8115</v>
      </c>
      <c r="G873" s="76">
        <v>8115</v>
      </c>
      <c r="H873" s="76">
        <v>8115</v>
      </c>
    </row>
    <row r="874" spans="1:8" s="27" customFormat="1" ht="15" x14ac:dyDescent="0.2">
      <c r="A874" s="231" t="s">
        <v>789</v>
      </c>
      <c r="B874" s="24" t="s">
        <v>297</v>
      </c>
      <c r="C874" s="24" t="s">
        <v>69</v>
      </c>
      <c r="D874" s="24" t="s">
        <v>86</v>
      </c>
      <c r="E874" s="24" t="s">
        <v>77</v>
      </c>
      <c r="F874" s="88">
        <f>F875</f>
        <v>315</v>
      </c>
      <c r="G874" s="88">
        <f>G875</f>
        <v>315</v>
      </c>
      <c r="H874" s="88">
        <f>H875</f>
        <v>315</v>
      </c>
    </row>
    <row r="875" spans="1:8" s="27" customFormat="1" ht="15" x14ac:dyDescent="0.2">
      <c r="A875" s="231" t="s">
        <v>78</v>
      </c>
      <c r="B875" s="24" t="s">
        <v>297</v>
      </c>
      <c r="C875" s="24" t="s">
        <v>69</v>
      </c>
      <c r="D875" s="24" t="s">
        <v>86</v>
      </c>
      <c r="E875" s="24" t="s">
        <v>79</v>
      </c>
      <c r="F875" s="76">
        <v>315</v>
      </c>
      <c r="G875" s="76">
        <v>315</v>
      </c>
      <c r="H875" s="76">
        <v>315</v>
      </c>
    </row>
    <row r="876" spans="1:8" s="27" customFormat="1" ht="15" x14ac:dyDescent="0.2">
      <c r="A876" s="231" t="s">
        <v>80</v>
      </c>
      <c r="B876" s="24" t="s">
        <v>297</v>
      </c>
      <c r="C876" s="24" t="s">
        <v>69</v>
      </c>
      <c r="D876" s="24" t="s">
        <v>86</v>
      </c>
      <c r="E876" s="24" t="s">
        <v>81</v>
      </c>
      <c r="F876" s="88">
        <f>F877</f>
        <v>15</v>
      </c>
      <c r="G876" s="88">
        <f>G877</f>
        <v>15</v>
      </c>
      <c r="H876" s="88">
        <f>H877</f>
        <v>15</v>
      </c>
    </row>
    <row r="877" spans="1:8" s="27" customFormat="1" ht="15" x14ac:dyDescent="0.2">
      <c r="A877" s="231" t="s">
        <v>453</v>
      </c>
      <c r="B877" s="24" t="s">
        <v>297</v>
      </c>
      <c r="C877" s="24" t="s">
        <v>69</v>
      </c>
      <c r="D877" s="24" t="s">
        <v>86</v>
      </c>
      <c r="E877" s="24" t="s">
        <v>82</v>
      </c>
      <c r="F877" s="76">
        <v>15</v>
      </c>
      <c r="G877" s="76">
        <v>15</v>
      </c>
      <c r="H877" s="76">
        <v>15</v>
      </c>
    </row>
    <row r="878" spans="1:8" s="27" customFormat="1" ht="27" x14ac:dyDescent="0.2">
      <c r="A878" s="230" t="s">
        <v>117</v>
      </c>
      <c r="B878" s="229" t="s">
        <v>191</v>
      </c>
      <c r="C878" s="229"/>
      <c r="D878" s="229"/>
      <c r="E878" s="229"/>
      <c r="F878" s="239">
        <f t="shared" ref="F878:H881" si="144">F879</f>
        <v>4000</v>
      </c>
      <c r="G878" s="239">
        <f t="shared" si="144"/>
        <v>0</v>
      </c>
      <c r="H878" s="239">
        <f t="shared" si="144"/>
        <v>0</v>
      </c>
    </row>
    <row r="879" spans="1:8" s="27" customFormat="1" ht="15" x14ac:dyDescent="0.2">
      <c r="A879" s="227" t="s">
        <v>104</v>
      </c>
      <c r="B879" s="224" t="s">
        <v>559</v>
      </c>
      <c r="C879" s="224" t="s">
        <v>69</v>
      </c>
      <c r="D879" s="234"/>
      <c r="E879" s="224"/>
      <c r="F879" s="87">
        <f t="shared" si="144"/>
        <v>4000</v>
      </c>
      <c r="G879" s="87">
        <f t="shared" si="144"/>
        <v>0</v>
      </c>
      <c r="H879" s="87">
        <f t="shared" si="144"/>
        <v>0</v>
      </c>
    </row>
    <row r="880" spans="1:8" s="27" customFormat="1" ht="15" x14ac:dyDescent="0.2">
      <c r="A880" s="227" t="s">
        <v>790</v>
      </c>
      <c r="B880" s="224" t="s">
        <v>559</v>
      </c>
      <c r="C880" s="224" t="s">
        <v>69</v>
      </c>
      <c r="D880" s="224" t="s">
        <v>86</v>
      </c>
      <c r="E880" s="224"/>
      <c r="F880" s="87">
        <f t="shared" si="144"/>
        <v>4000</v>
      </c>
      <c r="G880" s="88">
        <f t="shared" si="144"/>
        <v>0</v>
      </c>
      <c r="H880" s="88">
        <f t="shared" si="144"/>
        <v>0</v>
      </c>
    </row>
    <row r="881" spans="1:8" s="27" customFormat="1" ht="15" x14ac:dyDescent="0.2">
      <c r="A881" s="231" t="s">
        <v>80</v>
      </c>
      <c r="B881" s="24" t="s">
        <v>559</v>
      </c>
      <c r="C881" s="24" t="s">
        <v>69</v>
      </c>
      <c r="D881" s="24" t="s">
        <v>86</v>
      </c>
      <c r="E881" s="24" t="s">
        <v>81</v>
      </c>
      <c r="F881" s="88">
        <f t="shared" si="144"/>
        <v>4000</v>
      </c>
      <c r="G881" s="88">
        <f t="shared" si="144"/>
        <v>0</v>
      </c>
      <c r="H881" s="88">
        <f t="shared" si="144"/>
        <v>0</v>
      </c>
    </row>
    <row r="882" spans="1:8" s="27" customFormat="1" ht="15" x14ac:dyDescent="0.2">
      <c r="A882" s="231" t="s">
        <v>797</v>
      </c>
      <c r="B882" s="24" t="s">
        <v>559</v>
      </c>
      <c r="C882" s="24" t="s">
        <v>69</v>
      </c>
      <c r="D882" s="24" t="s">
        <v>86</v>
      </c>
      <c r="E882" s="24" t="s">
        <v>82</v>
      </c>
      <c r="F882" s="76">
        <v>4000</v>
      </c>
      <c r="G882" s="88">
        <v>0</v>
      </c>
      <c r="H882" s="88">
        <v>0</v>
      </c>
    </row>
    <row r="883" spans="1:8" s="27" customFormat="1" ht="27" x14ac:dyDescent="0.2">
      <c r="A883" s="230" t="s">
        <v>116</v>
      </c>
      <c r="B883" s="229" t="s">
        <v>191</v>
      </c>
      <c r="C883" s="229"/>
      <c r="D883" s="229"/>
      <c r="E883" s="229"/>
      <c r="F883" s="228">
        <f t="shared" ref="F883:H886" si="145">F884</f>
        <v>1000</v>
      </c>
      <c r="G883" s="228">
        <f t="shared" si="145"/>
        <v>1000</v>
      </c>
      <c r="H883" s="228">
        <f t="shared" si="145"/>
        <v>1000</v>
      </c>
    </row>
    <row r="884" spans="1:8" s="27" customFormat="1" ht="15" x14ac:dyDescent="0.2">
      <c r="A884" s="227" t="s">
        <v>290</v>
      </c>
      <c r="B884" s="224" t="s">
        <v>578</v>
      </c>
      <c r="C884" s="224" t="s">
        <v>430</v>
      </c>
      <c r="D884" s="224"/>
      <c r="E884" s="224"/>
      <c r="F884" s="67">
        <f t="shared" si="145"/>
        <v>1000</v>
      </c>
      <c r="G884" s="67">
        <f t="shared" si="145"/>
        <v>1000</v>
      </c>
      <c r="H884" s="67">
        <f t="shared" si="145"/>
        <v>1000</v>
      </c>
    </row>
    <row r="885" spans="1:8" s="27" customFormat="1" ht="24" x14ac:dyDescent="0.2">
      <c r="A885" s="225" t="s">
        <v>798</v>
      </c>
      <c r="B885" s="224" t="s">
        <v>578</v>
      </c>
      <c r="C885" s="224" t="s">
        <v>430</v>
      </c>
      <c r="D885" s="224" t="s">
        <v>454</v>
      </c>
      <c r="E885" s="224"/>
      <c r="F885" s="76">
        <f t="shared" si="145"/>
        <v>1000</v>
      </c>
      <c r="G885" s="76">
        <f t="shared" si="145"/>
        <v>1000</v>
      </c>
      <c r="H885" s="76">
        <f t="shared" si="145"/>
        <v>1000</v>
      </c>
    </row>
    <row r="886" spans="1:8" s="27" customFormat="1" ht="15" x14ac:dyDescent="0.2">
      <c r="A886" s="223" t="s">
        <v>789</v>
      </c>
      <c r="B886" s="24" t="s">
        <v>578</v>
      </c>
      <c r="C886" s="24" t="s">
        <v>430</v>
      </c>
      <c r="D886" s="24" t="s">
        <v>454</v>
      </c>
      <c r="E886" s="24" t="s">
        <v>77</v>
      </c>
      <c r="F886" s="76">
        <f t="shared" si="145"/>
        <v>1000</v>
      </c>
      <c r="G886" s="76">
        <f t="shared" si="145"/>
        <v>1000</v>
      </c>
      <c r="H886" s="76">
        <f t="shared" si="145"/>
        <v>1000</v>
      </c>
    </row>
    <row r="887" spans="1:8" s="27" customFormat="1" ht="15" x14ac:dyDescent="0.2">
      <c r="A887" s="223" t="s">
        <v>78</v>
      </c>
      <c r="B887" s="24" t="s">
        <v>578</v>
      </c>
      <c r="C887" s="24" t="s">
        <v>430</v>
      </c>
      <c r="D887" s="24" t="s">
        <v>454</v>
      </c>
      <c r="E887" s="24" t="s">
        <v>79</v>
      </c>
      <c r="F887" s="76">
        <v>1000</v>
      </c>
      <c r="G887" s="76">
        <v>1000</v>
      </c>
      <c r="H887" s="76">
        <v>1000</v>
      </c>
    </row>
    <row r="888" spans="1:8" s="27" customFormat="1" ht="15" x14ac:dyDescent="0.2">
      <c r="A888" s="238" t="s">
        <v>40</v>
      </c>
      <c r="B888" s="229" t="s">
        <v>191</v>
      </c>
      <c r="C888" s="229"/>
      <c r="D888" s="229"/>
      <c r="E888" s="229"/>
      <c r="F888" s="228">
        <f t="shared" ref="F888:H889" si="146">F889</f>
        <v>4250</v>
      </c>
      <c r="G888" s="228">
        <f t="shared" si="146"/>
        <v>4250</v>
      </c>
      <c r="H888" s="228">
        <f t="shared" si="146"/>
        <v>4250</v>
      </c>
    </row>
    <row r="889" spans="1:8" s="27" customFormat="1" ht="15" x14ac:dyDescent="0.2">
      <c r="A889" s="227" t="s">
        <v>290</v>
      </c>
      <c r="B889" s="224" t="s">
        <v>579</v>
      </c>
      <c r="C889" s="224" t="s">
        <v>430</v>
      </c>
      <c r="D889" s="24"/>
      <c r="E889" s="24"/>
      <c r="F889" s="67">
        <f t="shared" si="146"/>
        <v>4250</v>
      </c>
      <c r="G889" s="67">
        <f t="shared" si="146"/>
        <v>4250</v>
      </c>
      <c r="H889" s="67">
        <f t="shared" si="146"/>
        <v>4250</v>
      </c>
    </row>
    <row r="890" spans="1:8" s="27" customFormat="1" ht="15" x14ac:dyDescent="0.2">
      <c r="A890" s="227" t="s">
        <v>432</v>
      </c>
      <c r="B890" s="224" t="s">
        <v>579</v>
      </c>
      <c r="C890" s="224" t="s">
        <v>430</v>
      </c>
      <c r="D890" s="224" t="s">
        <v>454</v>
      </c>
      <c r="E890" s="224"/>
      <c r="F890" s="67">
        <f>F891+F893+F895</f>
        <v>4250</v>
      </c>
      <c r="G890" s="67">
        <f>G891+G893+G895</f>
        <v>4250</v>
      </c>
      <c r="H890" s="67">
        <f>H891+H893+H895</f>
        <v>4250</v>
      </c>
    </row>
    <row r="891" spans="1:8" s="27" customFormat="1" ht="36" x14ac:dyDescent="0.2">
      <c r="A891" s="231" t="s">
        <v>72</v>
      </c>
      <c r="B891" s="24" t="s">
        <v>579</v>
      </c>
      <c r="C891" s="24" t="s">
        <v>430</v>
      </c>
      <c r="D891" s="24" t="s">
        <v>454</v>
      </c>
      <c r="E891" s="24" t="s">
        <v>73</v>
      </c>
      <c r="F891" s="76">
        <f>F892</f>
        <v>3624</v>
      </c>
      <c r="G891" s="76">
        <f>G892</f>
        <v>3624</v>
      </c>
      <c r="H891" s="76">
        <f>H892</f>
        <v>3624</v>
      </c>
    </row>
    <row r="892" spans="1:8" s="27" customFormat="1" ht="15" x14ac:dyDescent="0.2">
      <c r="A892" s="231" t="s">
        <v>433</v>
      </c>
      <c r="B892" s="24" t="s">
        <v>579</v>
      </c>
      <c r="C892" s="24" t="s">
        <v>430</v>
      </c>
      <c r="D892" s="24" t="s">
        <v>454</v>
      </c>
      <c r="E892" s="24" t="s">
        <v>434</v>
      </c>
      <c r="F892" s="76">
        <v>3624</v>
      </c>
      <c r="G892" s="76">
        <v>3624</v>
      </c>
      <c r="H892" s="76">
        <v>3624</v>
      </c>
    </row>
    <row r="893" spans="1:8" s="27" customFormat="1" ht="15" x14ac:dyDescent="0.2">
      <c r="A893" s="231" t="s">
        <v>789</v>
      </c>
      <c r="B893" s="24" t="s">
        <v>579</v>
      </c>
      <c r="C893" s="24" t="s">
        <v>430</v>
      </c>
      <c r="D893" s="24" t="s">
        <v>454</v>
      </c>
      <c r="E893" s="24" t="s">
        <v>77</v>
      </c>
      <c r="F893" s="76">
        <f>F894</f>
        <v>613</v>
      </c>
      <c r="G893" s="76">
        <f>G894</f>
        <v>613</v>
      </c>
      <c r="H893" s="76">
        <f>H894</f>
        <v>613</v>
      </c>
    </row>
    <row r="894" spans="1:8" s="27" customFormat="1" ht="15" x14ac:dyDescent="0.2">
      <c r="A894" s="231" t="s">
        <v>78</v>
      </c>
      <c r="B894" s="24" t="s">
        <v>579</v>
      </c>
      <c r="C894" s="24" t="s">
        <v>430</v>
      </c>
      <c r="D894" s="24" t="s">
        <v>454</v>
      </c>
      <c r="E894" s="24" t="s">
        <v>79</v>
      </c>
      <c r="F894" s="76">
        <v>613</v>
      </c>
      <c r="G894" s="76">
        <v>613</v>
      </c>
      <c r="H894" s="76">
        <v>613</v>
      </c>
    </row>
    <row r="895" spans="1:8" s="27" customFormat="1" ht="15" x14ac:dyDescent="0.2">
      <c r="A895" s="231" t="s">
        <v>80</v>
      </c>
      <c r="B895" s="24" t="s">
        <v>579</v>
      </c>
      <c r="C895" s="24" t="s">
        <v>430</v>
      </c>
      <c r="D895" s="24" t="s">
        <v>454</v>
      </c>
      <c r="E895" s="24" t="s">
        <v>81</v>
      </c>
      <c r="F895" s="76">
        <f>F896</f>
        <v>13</v>
      </c>
      <c r="G895" s="76">
        <f>G896</f>
        <v>13</v>
      </c>
      <c r="H895" s="76">
        <f>H896</f>
        <v>13</v>
      </c>
    </row>
    <row r="896" spans="1:8" s="27" customFormat="1" ht="15" x14ac:dyDescent="0.2">
      <c r="A896" s="231" t="s">
        <v>797</v>
      </c>
      <c r="B896" s="24" t="s">
        <v>579</v>
      </c>
      <c r="C896" s="24" t="s">
        <v>430</v>
      </c>
      <c r="D896" s="24" t="s">
        <v>454</v>
      </c>
      <c r="E896" s="24" t="s">
        <v>82</v>
      </c>
      <c r="F896" s="76">
        <v>13</v>
      </c>
      <c r="G896" s="76">
        <v>13</v>
      </c>
      <c r="H896" s="76">
        <v>13</v>
      </c>
    </row>
    <row r="897" spans="1:8" s="27" customFormat="1" ht="27" x14ac:dyDescent="0.2">
      <c r="A897" s="230" t="s">
        <v>597</v>
      </c>
      <c r="B897" s="229" t="s">
        <v>191</v>
      </c>
      <c r="C897" s="229"/>
      <c r="D897" s="229"/>
      <c r="E897" s="229"/>
      <c r="F897" s="228">
        <f t="shared" ref="F897:H900" si="147">F898</f>
        <v>6000</v>
      </c>
      <c r="G897" s="228">
        <f t="shared" si="147"/>
        <v>6000</v>
      </c>
      <c r="H897" s="228">
        <f t="shared" si="147"/>
        <v>6000</v>
      </c>
    </row>
    <row r="898" spans="1:8" s="27" customFormat="1" ht="15" x14ac:dyDescent="0.2">
      <c r="A898" s="227" t="s">
        <v>325</v>
      </c>
      <c r="B898" s="224" t="s">
        <v>484</v>
      </c>
      <c r="C898" s="224" t="s">
        <v>71</v>
      </c>
      <c r="D898" s="240"/>
      <c r="E898" s="224"/>
      <c r="F898" s="67">
        <f t="shared" si="147"/>
        <v>6000</v>
      </c>
      <c r="G898" s="67">
        <f t="shared" si="147"/>
        <v>6000</v>
      </c>
      <c r="H898" s="67">
        <f t="shared" si="147"/>
        <v>6000</v>
      </c>
    </row>
    <row r="899" spans="1:8" s="27" customFormat="1" ht="15" x14ac:dyDescent="0.2">
      <c r="A899" s="227" t="s">
        <v>363</v>
      </c>
      <c r="B899" s="224" t="s">
        <v>484</v>
      </c>
      <c r="C899" s="224" t="s">
        <v>71</v>
      </c>
      <c r="D899" s="224" t="s">
        <v>436</v>
      </c>
      <c r="E899" s="224"/>
      <c r="F899" s="67">
        <f t="shared" si="147"/>
        <v>6000</v>
      </c>
      <c r="G899" s="67">
        <f t="shared" si="147"/>
        <v>6000</v>
      </c>
      <c r="H899" s="67">
        <f t="shared" si="147"/>
        <v>6000</v>
      </c>
    </row>
    <row r="900" spans="1:8" s="27" customFormat="1" ht="15" x14ac:dyDescent="0.2">
      <c r="A900" s="223" t="s">
        <v>789</v>
      </c>
      <c r="B900" s="24" t="s">
        <v>484</v>
      </c>
      <c r="C900" s="24" t="s">
        <v>71</v>
      </c>
      <c r="D900" s="24" t="s">
        <v>436</v>
      </c>
      <c r="E900" s="241">
        <v>200</v>
      </c>
      <c r="F900" s="76">
        <f t="shared" si="147"/>
        <v>6000</v>
      </c>
      <c r="G900" s="76">
        <f t="shared" si="147"/>
        <v>6000</v>
      </c>
      <c r="H900" s="76">
        <f t="shared" si="147"/>
        <v>6000</v>
      </c>
    </row>
    <row r="901" spans="1:8" s="27" customFormat="1" ht="15" x14ac:dyDescent="0.2">
      <c r="A901" s="223" t="s">
        <v>78</v>
      </c>
      <c r="B901" s="24" t="s">
        <v>484</v>
      </c>
      <c r="C901" s="24" t="s">
        <v>71</v>
      </c>
      <c r="D901" s="24" t="s">
        <v>436</v>
      </c>
      <c r="E901" s="24" t="s">
        <v>79</v>
      </c>
      <c r="F901" s="88">
        <f>1000+5000</f>
        <v>6000</v>
      </c>
      <c r="G901" s="88">
        <f>1000+5000</f>
        <v>6000</v>
      </c>
      <c r="H901" s="88">
        <f>1000+5000</f>
        <v>6000</v>
      </c>
    </row>
    <row r="902" spans="1:8" s="27" customFormat="1" ht="27" x14ac:dyDescent="0.2">
      <c r="A902" s="238" t="s">
        <v>359</v>
      </c>
      <c r="B902" s="229" t="s">
        <v>191</v>
      </c>
      <c r="C902" s="229"/>
      <c r="D902" s="229"/>
      <c r="E902" s="229"/>
      <c r="F902" s="228">
        <f t="shared" ref="F902:H905" si="148">F903</f>
        <v>19400</v>
      </c>
      <c r="G902" s="228">
        <f t="shared" si="148"/>
        <v>19400</v>
      </c>
      <c r="H902" s="228">
        <f t="shared" si="148"/>
        <v>19400</v>
      </c>
    </row>
    <row r="903" spans="1:8" s="27" customFormat="1" ht="15" x14ac:dyDescent="0.2">
      <c r="A903" s="227" t="s">
        <v>364</v>
      </c>
      <c r="B903" s="224" t="s">
        <v>536</v>
      </c>
      <c r="C903" s="224" t="s">
        <v>454</v>
      </c>
      <c r="D903" s="224"/>
      <c r="E903" s="224"/>
      <c r="F903" s="67">
        <f t="shared" si="148"/>
        <v>19400</v>
      </c>
      <c r="G903" s="67">
        <f t="shared" si="148"/>
        <v>19400</v>
      </c>
      <c r="H903" s="67">
        <f t="shared" si="148"/>
        <v>19400</v>
      </c>
    </row>
    <row r="904" spans="1:8" s="27" customFormat="1" ht="15" x14ac:dyDescent="0.2">
      <c r="A904" s="227" t="s">
        <v>348</v>
      </c>
      <c r="B904" s="224" t="s">
        <v>536</v>
      </c>
      <c r="C904" s="224" t="s">
        <v>454</v>
      </c>
      <c r="D904" s="224" t="s">
        <v>69</v>
      </c>
      <c r="E904" s="224"/>
      <c r="F904" s="67">
        <f t="shared" si="148"/>
        <v>19400</v>
      </c>
      <c r="G904" s="67">
        <f t="shared" si="148"/>
        <v>19400</v>
      </c>
      <c r="H904" s="67">
        <f t="shared" si="148"/>
        <v>19400</v>
      </c>
    </row>
    <row r="905" spans="1:8" s="27" customFormat="1" ht="15" x14ac:dyDescent="0.2">
      <c r="A905" s="231" t="s">
        <v>88</v>
      </c>
      <c r="B905" s="24" t="s">
        <v>536</v>
      </c>
      <c r="C905" s="24" t="s">
        <v>454</v>
      </c>
      <c r="D905" s="24" t="s">
        <v>69</v>
      </c>
      <c r="E905" s="24" t="s">
        <v>87</v>
      </c>
      <c r="F905" s="76">
        <f t="shared" si="148"/>
        <v>19400</v>
      </c>
      <c r="G905" s="76">
        <f t="shared" si="148"/>
        <v>19400</v>
      </c>
      <c r="H905" s="76">
        <f t="shared" si="148"/>
        <v>19400</v>
      </c>
    </row>
    <row r="906" spans="1:8" s="27" customFormat="1" ht="15" x14ac:dyDescent="0.2">
      <c r="A906" s="231" t="s">
        <v>139</v>
      </c>
      <c r="B906" s="24" t="s">
        <v>536</v>
      </c>
      <c r="C906" s="24" t="s">
        <v>454</v>
      </c>
      <c r="D906" s="24" t="s">
        <v>69</v>
      </c>
      <c r="E906" s="24" t="s">
        <v>457</v>
      </c>
      <c r="F906" s="76">
        <v>19400</v>
      </c>
      <c r="G906" s="76">
        <v>19400</v>
      </c>
      <c r="H906" s="76">
        <v>19400</v>
      </c>
    </row>
    <row r="907" spans="1:8" s="27" customFormat="1" ht="27" x14ac:dyDescent="0.2">
      <c r="A907" s="238" t="s">
        <v>485</v>
      </c>
      <c r="B907" s="229" t="s">
        <v>191</v>
      </c>
      <c r="C907" s="229"/>
      <c r="D907" s="229"/>
      <c r="E907" s="229"/>
      <c r="F907" s="228">
        <f t="shared" ref="F907:H910" si="149">F908</f>
        <v>20000</v>
      </c>
      <c r="G907" s="228">
        <f t="shared" si="149"/>
        <v>19169.099999999999</v>
      </c>
      <c r="H907" s="228">
        <f t="shared" si="149"/>
        <v>19169.099999999999</v>
      </c>
    </row>
    <row r="908" spans="1:8" s="27" customFormat="1" ht="15" x14ac:dyDescent="0.2">
      <c r="A908" s="227" t="s">
        <v>364</v>
      </c>
      <c r="B908" s="66" t="s">
        <v>600</v>
      </c>
      <c r="C908" s="224" t="s">
        <v>454</v>
      </c>
      <c r="D908" s="224"/>
      <c r="E908" s="224"/>
      <c r="F908" s="67">
        <f t="shared" si="149"/>
        <v>20000</v>
      </c>
      <c r="G908" s="67">
        <f t="shared" si="149"/>
        <v>19169.099999999999</v>
      </c>
      <c r="H908" s="67">
        <f t="shared" si="149"/>
        <v>19169.099999999999</v>
      </c>
    </row>
    <row r="909" spans="1:8" s="27" customFormat="1" ht="15" x14ac:dyDescent="0.2">
      <c r="A909" s="227" t="s">
        <v>353</v>
      </c>
      <c r="B909" s="66" t="s">
        <v>600</v>
      </c>
      <c r="C909" s="224" t="s">
        <v>454</v>
      </c>
      <c r="D909" s="224" t="s">
        <v>430</v>
      </c>
      <c r="E909" s="224"/>
      <c r="F909" s="67">
        <f t="shared" si="149"/>
        <v>20000</v>
      </c>
      <c r="G909" s="67">
        <f t="shared" si="149"/>
        <v>19169.099999999999</v>
      </c>
      <c r="H909" s="67">
        <f t="shared" si="149"/>
        <v>19169.099999999999</v>
      </c>
    </row>
    <row r="910" spans="1:8" s="27" customFormat="1" ht="15" x14ac:dyDescent="0.2">
      <c r="A910" s="74" t="s">
        <v>88</v>
      </c>
      <c r="B910" s="75" t="s">
        <v>600</v>
      </c>
      <c r="C910" s="75" t="s">
        <v>454</v>
      </c>
      <c r="D910" s="75" t="s">
        <v>430</v>
      </c>
      <c r="E910" s="75" t="s">
        <v>87</v>
      </c>
      <c r="F910" s="76">
        <f t="shared" si="149"/>
        <v>20000</v>
      </c>
      <c r="G910" s="76">
        <f t="shared" si="149"/>
        <v>19169.099999999999</v>
      </c>
      <c r="H910" s="76">
        <f t="shared" si="149"/>
        <v>19169.099999999999</v>
      </c>
    </row>
    <row r="911" spans="1:8" s="27" customFormat="1" ht="15" x14ac:dyDescent="0.2">
      <c r="A911" s="74" t="s">
        <v>89</v>
      </c>
      <c r="B911" s="75" t="s">
        <v>600</v>
      </c>
      <c r="C911" s="75" t="s">
        <v>454</v>
      </c>
      <c r="D911" s="75" t="s">
        <v>430</v>
      </c>
      <c r="E911" s="75" t="s">
        <v>90</v>
      </c>
      <c r="F911" s="76">
        <v>20000</v>
      </c>
      <c r="G911" s="76">
        <v>19169.099999999999</v>
      </c>
      <c r="H911" s="76">
        <v>19169.099999999999</v>
      </c>
    </row>
    <row r="912" spans="1:8" s="27" customFormat="1" ht="15" x14ac:dyDescent="0.2">
      <c r="A912" s="238" t="s">
        <v>289</v>
      </c>
      <c r="B912" s="229" t="s">
        <v>191</v>
      </c>
      <c r="C912" s="229"/>
      <c r="D912" s="229"/>
      <c r="E912" s="229"/>
      <c r="F912" s="251">
        <f t="shared" ref="F912:H914" si="150">F913</f>
        <v>3000</v>
      </c>
      <c r="G912" s="251">
        <f t="shared" si="150"/>
        <v>2000</v>
      </c>
      <c r="H912" s="251">
        <f t="shared" si="150"/>
        <v>2000</v>
      </c>
    </row>
    <row r="913" spans="1:8" s="27" customFormat="1" ht="15" x14ac:dyDescent="0.2">
      <c r="A913" s="227" t="s">
        <v>104</v>
      </c>
      <c r="B913" s="224" t="s">
        <v>560</v>
      </c>
      <c r="C913" s="224" t="s">
        <v>69</v>
      </c>
      <c r="D913" s="234"/>
      <c r="E913" s="24"/>
      <c r="F913" s="67">
        <f t="shared" si="150"/>
        <v>3000</v>
      </c>
      <c r="G913" s="67">
        <f t="shared" si="150"/>
        <v>2000</v>
      </c>
      <c r="H913" s="67">
        <f t="shared" si="150"/>
        <v>2000</v>
      </c>
    </row>
    <row r="914" spans="1:8" s="27" customFormat="1" ht="15" x14ac:dyDescent="0.2">
      <c r="A914" s="227" t="s">
        <v>790</v>
      </c>
      <c r="B914" s="224" t="s">
        <v>560</v>
      </c>
      <c r="C914" s="224" t="s">
        <v>69</v>
      </c>
      <c r="D914" s="224" t="s">
        <v>86</v>
      </c>
      <c r="E914" s="224"/>
      <c r="F914" s="67">
        <f t="shared" si="150"/>
        <v>3000</v>
      </c>
      <c r="G914" s="67">
        <f t="shared" si="150"/>
        <v>2000</v>
      </c>
      <c r="H914" s="67">
        <f t="shared" si="150"/>
        <v>2000</v>
      </c>
    </row>
    <row r="915" spans="1:8" s="27" customFormat="1" ht="15" x14ac:dyDescent="0.2">
      <c r="A915" s="231" t="s">
        <v>80</v>
      </c>
      <c r="B915" s="24" t="s">
        <v>560</v>
      </c>
      <c r="C915" s="24" t="s">
        <v>69</v>
      </c>
      <c r="D915" s="24" t="s">
        <v>86</v>
      </c>
      <c r="E915" s="24" t="s">
        <v>81</v>
      </c>
      <c r="F915" s="76">
        <f>F916+F917</f>
        <v>3000</v>
      </c>
      <c r="G915" s="76">
        <f>G916+G917</f>
        <v>2000</v>
      </c>
      <c r="H915" s="76">
        <f>H916+H917</f>
        <v>2000</v>
      </c>
    </row>
    <row r="916" spans="1:8" s="27" customFormat="1" ht="15" x14ac:dyDescent="0.2">
      <c r="A916" s="231" t="s">
        <v>134</v>
      </c>
      <c r="B916" s="24" t="s">
        <v>560</v>
      </c>
      <c r="C916" s="24" t="s">
        <v>69</v>
      </c>
      <c r="D916" s="24" t="s">
        <v>86</v>
      </c>
      <c r="E916" s="24" t="s">
        <v>137</v>
      </c>
      <c r="F916" s="76">
        <v>2900</v>
      </c>
      <c r="G916" s="76">
        <v>1950</v>
      </c>
      <c r="H916" s="76">
        <v>1950</v>
      </c>
    </row>
    <row r="917" spans="1:8" s="27" customFormat="1" ht="15" x14ac:dyDescent="0.2">
      <c r="A917" s="231" t="s">
        <v>797</v>
      </c>
      <c r="B917" s="24" t="s">
        <v>560</v>
      </c>
      <c r="C917" s="24" t="s">
        <v>69</v>
      </c>
      <c r="D917" s="24" t="s">
        <v>86</v>
      </c>
      <c r="E917" s="24" t="s">
        <v>82</v>
      </c>
      <c r="F917" s="76">
        <v>100</v>
      </c>
      <c r="G917" s="76">
        <v>50</v>
      </c>
      <c r="H917" s="76">
        <v>50</v>
      </c>
    </row>
    <row r="918" spans="1:8" s="27" customFormat="1" ht="27" x14ac:dyDescent="0.2">
      <c r="A918" s="238" t="s">
        <v>45</v>
      </c>
      <c r="B918" s="229" t="s">
        <v>191</v>
      </c>
      <c r="C918" s="229"/>
      <c r="D918" s="229"/>
      <c r="E918" s="229"/>
      <c r="F918" s="251">
        <f t="shared" ref="F918:H921" si="151">F919</f>
        <v>8888</v>
      </c>
      <c r="G918" s="251">
        <f t="shared" si="151"/>
        <v>8888</v>
      </c>
      <c r="H918" s="251">
        <f t="shared" si="151"/>
        <v>8888</v>
      </c>
    </row>
    <row r="919" spans="1:8" s="27" customFormat="1" ht="15" x14ac:dyDescent="0.2">
      <c r="A919" s="227" t="s">
        <v>358</v>
      </c>
      <c r="B919" s="224" t="s">
        <v>444</v>
      </c>
      <c r="C919" s="224" t="s">
        <v>436</v>
      </c>
      <c r="D919" s="24"/>
      <c r="E919" s="24"/>
      <c r="F919" s="67">
        <f t="shared" si="151"/>
        <v>8888</v>
      </c>
      <c r="G919" s="67">
        <f t="shared" si="151"/>
        <v>8888</v>
      </c>
      <c r="H919" s="67">
        <f t="shared" si="151"/>
        <v>8888</v>
      </c>
    </row>
    <row r="920" spans="1:8" s="27" customFormat="1" ht="15" x14ac:dyDescent="0.2">
      <c r="A920" s="227" t="s">
        <v>347</v>
      </c>
      <c r="B920" s="224" t="s">
        <v>444</v>
      </c>
      <c r="C920" s="224" t="s">
        <v>436</v>
      </c>
      <c r="D920" s="224" t="s">
        <v>438</v>
      </c>
      <c r="E920" s="24"/>
      <c r="F920" s="87">
        <f t="shared" si="151"/>
        <v>8888</v>
      </c>
      <c r="G920" s="87">
        <f t="shared" si="151"/>
        <v>8888</v>
      </c>
      <c r="H920" s="87">
        <f t="shared" si="151"/>
        <v>8888</v>
      </c>
    </row>
    <row r="921" spans="1:8" s="27" customFormat="1" ht="15" x14ac:dyDescent="0.2">
      <c r="A921" s="231" t="s">
        <v>94</v>
      </c>
      <c r="B921" s="24" t="s">
        <v>444</v>
      </c>
      <c r="C921" s="24" t="s">
        <v>436</v>
      </c>
      <c r="D921" s="24" t="s">
        <v>438</v>
      </c>
      <c r="E921" s="24" t="s">
        <v>366</v>
      </c>
      <c r="F921" s="88">
        <f t="shared" si="151"/>
        <v>8888</v>
      </c>
      <c r="G921" s="88">
        <f t="shared" si="151"/>
        <v>8888</v>
      </c>
      <c r="H921" s="88">
        <f t="shared" si="151"/>
        <v>8888</v>
      </c>
    </row>
    <row r="922" spans="1:8" s="27" customFormat="1" ht="15" x14ac:dyDescent="0.2">
      <c r="A922" s="231" t="s">
        <v>95</v>
      </c>
      <c r="B922" s="24" t="s">
        <v>444</v>
      </c>
      <c r="C922" s="24" t="s">
        <v>436</v>
      </c>
      <c r="D922" s="24" t="s">
        <v>438</v>
      </c>
      <c r="E922" s="24" t="s">
        <v>376</v>
      </c>
      <c r="F922" s="88">
        <v>8888</v>
      </c>
      <c r="G922" s="88">
        <v>8888</v>
      </c>
      <c r="H922" s="88">
        <v>8888</v>
      </c>
    </row>
    <row r="923" spans="1:8" s="27" customFormat="1" ht="15" x14ac:dyDescent="0.2">
      <c r="A923" s="238" t="s">
        <v>511</v>
      </c>
      <c r="B923" s="229" t="s">
        <v>191</v>
      </c>
      <c r="C923" s="229"/>
      <c r="D923" s="229"/>
      <c r="E923" s="229"/>
      <c r="F923" s="250">
        <f t="shared" ref="F923:H926" si="152">F924</f>
        <v>8000</v>
      </c>
      <c r="G923" s="250">
        <f t="shared" si="152"/>
        <v>8000</v>
      </c>
      <c r="H923" s="250">
        <f t="shared" si="152"/>
        <v>8000</v>
      </c>
    </row>
    <row r="924" spans="1:8" s="27" customFormat="1" ht="15" x14ac:dyDescent="0.2">
      <c r="A924" s="227" t="s">
        <v>337</v>
      </c>
      <c r="B924" s="224" t="s">
        <v>313</v>
      </c>
      <c r="C924" s="224" t="s">
        <v>381</v>
      </c>
      <c r="D924" s="224"/>
      <c r="E924" s="224"/>
      <c r="F924" s="88">
        <f t="shared" si="152"/>
        <v>8000</v>
      </c>
      <c r="G924" s="88">
        <f t="shared" si="152"/>
        <v>8000</v>
      </c>
      <c r="H924" s="88">
        <f t="shared" si="152"/>
        <v>8000</v>
      </c>
    </row>
    <row r="925" spans="1:8" s="27" customFormat="1" ht="15" x14ac:dyDescent="0.2">
      <c r="A925" s="227" t="s">
        <v>340</v>
      </c>
      <c r="B925" s="224" t="s">
        <v>313</v>
      </c>
      <c r="C925" s="224" t="s">
        <v>381</v>
      </c>
      <c r="D925" s="224" t="s">
        <v>430</v>
      </c>
      <c r="E925" s="224"/>
      <c r="F925" s="88">
        <f t="shared" si="152"/>
        <v>8000</v>
      </c>
      <c r="G925" s="88">
        <f t="shared" si="152"/>
        <v>8000</v>
      </c>
      <c r="H925" s="88">
        <f t="shared" si="152"/>
        <v>8000</v>
      </c>
    </row>
    <row r="926" spans="1:8" s="27" customFormat="1" ht="15" x14ac:dyDescent="0.2">
      <c r="A926" s="231" t="s">
        <v>789</v>
      </c>
      <c r="B926" s="24" t="s">
        <v>313</v>
      </c>
      <c r="C926" s="75" t="s">
        <v>381</v>
      </c>
      <c r="D926" s="75" t="s">
        <v>430</v>
      </c>
      <c r="E926" s="75" t="s">
        <v>77</v>
      </c>
      <c r="F926" s="88">
        <f t="shared" si="152"/>
        <v>8000</v>
      </c>
      <c r="G926" s="88">
        <f t="shared" si="152"/>
        <v>8000</v>
      </c>
      <c r="H926" s="88">
        <f t="shared" si="152"/>
        <v>8000</v>
      </c>
    </row>
    <row r="927" spans="1:8" s="27" customFormat="1" ht="15" x14ac:dyDescent="0.2">
      <c r="A927" s="231" t="s">
        <v>78</v>
      </c>
      <c r="B927" s="24" t="s">
        <v>313</v>
      </c>
      <c r="C927" s="75" t="s">
        <v>381</v>
      </c>
      <c r="D927" s="75" t="s">
        <v>430</v>
      </c>
      <c r="E927" s="75" t="s">
        <v>79</v>
      </c>
      <c r="F927" s="88">
        <f>5000+3000</f>
        <v>8000</v>
      </c>
      <c r="G927" s="88">
        <f>5000+3000</f>
        <v>8000</v>
      </c>
      <c r="H927" s="88">
        <f>5000+3000</f>
        <v>8000</v>
      </c>
    </row>
    <row r="928" spans="1:8" s="27" customFormat="1" ht="15" x14ac:dyDescent="0.2">
      <c r="A928" s="238" t="s">
        <v>796</v>
      </c>
      <c r="B928" s="229" t="s">
        <v>191</v>
      </c>
      <c r="C928" s="229"/>
      <c r="D928" s="229"/>
      <c r="E928" s="229"/>
      <c r="F928" s="239">
        <f t="shared" ref="F928:H931" si="153">F929</f>
        <v>750</v>
      </c>
      <c r="G928" s="239">
        <f t="shared" si="153"/>
        <v>750</v>
      </c>
      <c r="H928" s="239">
        <f t="shared" si="153"/>
        <v>750</v>
      </c>
    </row>
    <row r="929" spans="1:8" s="27" customFormat="1" ht="15" x14ac:dyDescent="0.2">
      <c r="A929" s="227" t="s">
        <v>342</v>
      </c>
      <c r="B929" s="224" t="s">
        <v>486</v>
      </c>
      <c r="C929" s="224" t="s">
        <v>437</v>
      </c>
      <c r="D929" s="224"/>
      <c r="E929" s="249"/>
      <c r="F929" s="67">
        <f t="shared" si="153"/>
        <v>750</v>
      </c>
      <c r="G929" s="67">
        <f t="shared" si="153"/>
        <v>750</v>
      </c>
      <c r="H929" s="67">
        <f t="shared" si="153"/>
        <v>750</v>
      </c>
    </row>
    <row r="930" spans="1:8" s="27" customFormat="1" ht="15" x14ac:dyDescent="0.2">
      <c r="A930" s="248" t="s">
        <v>795</v>
      </c>
      <c r="B930" s="224" t="s">
        <v>486</v>
      </c>
      <c r="C930" s="224" t="s">
        <v>437</v>
      </c>
      <c r="D930" s="224" t="s">
        <v>437</v>
      </c>
      <c r="E930" s="224"/>
      <c r="F930" s="67">
        <f t="shared" si="153"/>
        <v>750</v>
      </c>
      <c r="G930" s="67">
        <f t="shared" si="153"/>
        <v>750</v>
      </c>
      <c r="H930" s="67">
        <f t="shared" si="153"/>
        <v>750</v>
      </c>
    </row>
    <row r="931" spans="1:8" s="27" customFormat="1" ht="15" x14ac:dyDescent="0.2">
      <c r="A931" s="231" t="s">
        <v>789</v>
      </c>
      <c r="B931" s="24" t="s">
        <v>486</v>
      </c>
      <c r="C931" s="24" t="s">
        <v>437</v>
      </c>
      <c r="D931" s="24" t="s">
        <v>437</v>
      </c>
      <c r="E931" s="24" t="s">
        <v>77</v>
      </c>
      <c r="F931" s="76">
        <f t="shared" si="153"/>
        <v>750</v>
      </c>
      <c r="G931" s="76">
        <f t="shared" si="153"/>
        <v>750</v>
      </c>
      <c r="H931" s="76">
        <f t="shared" si="153"/>
        <v>750</v>
      </c>
    </row>
    <row r="932" spans="1:8" s="27" customFormat="1" ht="15" x14ac:dyDescent="0.2">
      <c r="A932" s="231" t="s">
        <v>78</v>
      </c>
      <c r="B932" s="24" t="s">
        <v>486</v>
      </c>
      <c r="C932" s="24" t="s">
        <v>437</v>
      </c>
      <c r="D932" s="24" t="s">
        <v>437</v>
      </c>
      <c r="E932" s="24" t="s">
        <v>79</v>
      </c>
      <c r="F932" s="76">
        <v>750</v>
      </c>
      <c r="G932" s="76">
        <v>750</v>
      </c>
      <c r="H932" s="76">
        <v>750</v>
      </c>
    </row>
    <row r="933" spans="1:8" s="27" customFormat="1" ht="15" x14ac:dyDescent="0.2">
      <c r="A933" s="230" t="s">
        <v>793</v>
      </c>
      <c r="B933" s="229" t="s">
        <v>190</v>
      </c>
      <c r="C933" s="229"/>
      <c r="D933" s="229"/>
      <c r="E933" s="229"/>
      <c r="F933" s="228">
        <f t="shared" ref="F933:H937" si="154">F934</f>
        <v>93973.7</v>
      </c>
      <c r="G933" s="228">
        <f t="shared" si="154"/>
        <v>93973.7</v>
      </c>
      <c r="H933" s="228">
        <f t="shared" si="154"/>
        <v>93973.7</v>
      </c>
    </row>
    <row r="934" spans="1:8" s="27" customFormat="1" ht="15" x14ac:dyDescent="0.2">
      <c r="A934" s="225" t="s">
        <v>794</v>
      </c>
      <c r="B934" s="224" t="s">
        <v>708</v>
      </c>
      <c r="C934" s="224" t="s">
        <v>86</v>
      </c>
      <c r="D934" s="224"/>
      <c r="E934" s="224"/>
      <c r="F934" s="67">
        <f t="shared" si="154"/>
        <v>93973.7</v>
      </c>
      <c r="G934" s="67">
        <f t="shared" si="154"/>
        <v>93973.7</v>
      </c>
      <c r="H934" s="67">
        <f t="shared" si="154"/>
        <v>93973.7</v>
      </c>
    </row>
    <row r="935" spans="1:8" s="27" customFormat="1" ht="15.75" x14ac:dyDescent="0.2">
      <c r="A935" s="225" t="s">
        <v>793</v>
      </c>
      <c r="B935" s="224" t="s">
        <v>708</v>
      </c>
      <c r="C935" s="224" t="s">
        <v>86</v>
      </c>
      <c r="D935" s="224" t="s">
        <v>69</v>
      </c>
      <c r="E935" s="247"/>
      <c r="F935" s="67">
        <f t="shared" si="154"/>
        <v>93973.7</v>
      </c>
      <c r="G935" s="67">
        <f t="shared" si="154"/>
        <v>93973.7</v>
      </c>
      <c r="H935" s="67">
        <f t="shared" si="154"/>
        <v>93973.7</v>
      </c>
    </row>
    <row r="936" spans="1:8" s="27" customFormat="1" ht="15" x14ac:dyDescent="0.2">
      <c r="A936" s="246" t="s">
        <v>286</v>
      </c>
      <c r="B936" s="245" t="s">
        <v>708</v>
      </c>
      <c r="C936" s="244" t="s">
        <v>86</v>
      </c>
      <c r="D936" s="244" t="s">
        <v>69</v>
      </c>
      <c r="E936" s="244"/>
      <c r="F936" s="97">
        <f t="shared" si="154"/>
        <v>93973.7</v>
      </c>
      <c r="G936" s="97">
        <f t="shared" si="154"/>
        <v>93973.7</v>
      </c>
      <c r="H936" s="97">
        <f t="shared" si="154"/>
        <v>93973.7</v>
      </c>
    </row>
    <row r="937" spans="1:8" s="27" customFormat="1" ht="15" x14ac:dyDescent="0.2">
      <c r="A937" s="223" t="s">
        <v>276</v>
      </c>
      <c r="B937" s="24" t="s">
        <v>708</v>
      </c>
      <c r="C937" s="24" t="s">
        <v>86</v>
      </c>
      <c r="D937" s="24" t="s">
        <v>69</v>
      </c>
      <c r="E937" s="24" t="s">
        <v>277</v>
      </c>
      <c r="F937" s="76">
        <f t="shared" si="154"/>
        <v>93973.7</v>
      </c>
      <c r="G937" s="76">
        <f t="shared" si="154"/>
        <v>93973.7</v>
      </c>
      <c r="H937" s="76">
        <f t="shared" si="154"/>
        <v>93973.7</v>
      </c>
    </row>
    <row r="938" spans="1:8" s="27" customFormat="1" ht="15" x14ac:dyDescent="0.2">
      <c r="A938" s="223" t="s">
        <v>278</v>
      </c>
      <c r="B938" s="24" t="s">
        <v>708</v>
      </c>
      <c r="C938" s="24" t="s">
        <v>86</v>
      </c>
      <c r="D938" s="24" t="s">
        <v>69</v>
      </c>
      <c r="E938" s="24" t="s">
        <v>371</v>
      </c>
      <c r="F938" s="76">
        <f>110973.7-17000</f>
        <v>93973.7</v>
      </c>
      <c r="G938" s="76">
        <f>110973.7-17000</f>
        <v>93973.7</v>
      </c>
      <c r="H938" s="76">
        <f>110973.7-17000</f>
        <v>93973.7</v>
      </c>
    </row>
    <row r="939" spans="1:8" s="27" customFormat="1" ht="27" x14ac:dyDescent="0.2">
      <c r="A939" s="238" t="s">
        <v>279</v>
      </c>
      <c r="B939" s="229" t="s">
        <v>191</v>
      </c>
      <c r="C939" s="229"/>
      <c r="D939" s="229"/>
      <c r="E939" s="243"/>
      <c r="F939" s="228">
        <f t="shared" ref="F939:H942" si="155">F940</f>
        <v>1000</v>
      </c>
      <c r="G939" s="228">
        <f t="shared" si="155"/>
        <v>1000</v>
      </c>
      <c r="H939" s="228">
        <f t="shared" si="155"/>
        <v>1000</v>
      </c>
    </row>
    <row r="940" spans="1:8" s="27" customFormat="1" ht="15" x14ac:dyDescent="0.2">
      <c r="A940" s="227" t="s">
        <v>104</v>
      </c>
      <c r="B940" s="224" t="s">
        <v>711</v>
      </c>
      <c r="C940" s="224" t="s">
        <v>69</v>
      </c>
      <c r="D940" s="234"/>
      <c r="E940" s="242"/>
      <c r="F940" s="67">
        <f t="shared" si="155"/>
        <v>1000</v>
      </c>
      <c r="G940" s="67">
        <f t="shared" si="155"/>
        <v>1000</v>
      </c>
      <c r="H940" s="67">
        <f t="shared" si="155"/>
        <v>1000</v>
      </c>
    </row>
    <row r="941" spans="1:8" s="27" customFormat="1" ht="15" x14ac:dyDescent="0.2">
      <c r="A941" s="227" t="s">
        <v>790</v>
      </c>
      <c r="B941" s="224" t="s">
        <v>711</v>
      </c>
      <c r="C941" s="224" t="s">
        <v>69</v>
      </c>
      <c r="D941" s="224" t="s">
        <v>86</v>
      </c>
      <c r="E941" s="224"/>
      <c r="F941" s="67">
        <f t="shared" si="155"/>
        <v>1000</v>
      </c>
      <c r="G941" s="67">
        <f t="shared" si="155"/>
        <v>1000</v>
      </c>
      <c r="H941" s="67">
        <f t="shared" si="155"/>
        <v>1000</v>
      </c>
    </row>
    <row r="942" spans="1:8" s="27" customFormat="1" ht="15" x14ac:dyDescent="0.2">
      <c r="A942" s="231" t="s">
        <v>789</v>
      </c>
      <c r="B942" s="24" t="s">
        <v>711</v>
      </c>
      <c r="C942" s="24" t="s">
        <v>69</v>
      </c>
      <c r="D942" s="24" t="s">
        <v>86</v>
      </c>
      <c r="E942" s="241">
        <v>200</v>
      </c>
      <c r="F942" s="76">
        <f t="shared" si="155"/>
        <v>1000</v>
      </c>
      <c r="G942" s="76">
        <f t="shared" si="155"/>
        <v>1000</v>
      </c>
      <c r="H942" s="76">
        <f t="shared" si="155"/>
        <v>1000</v>
      </c>
    </row>
    <row r="943" spans="1:8" s="27" customFormat="1" ht="15" x14ac:dyDescent="0.2">
      <c r="A943" s="231" t="s">
        <v>78</v>
      </c>
      <c r="B943" s="24" t="s">
        <v>711</v>
      </c>
      <c r="C943" s="24" t="s">
        <v>69</v>
      </c>
      <c r="D943" s="24" t="s">
        <v>86</v>
      </c>
      <c r="E943" s="24" t="s">
        <v>79</v>
      </c>
      <c r="F943" s="76">
        <v>1000</v>
      </c>
      <c r="G943" s="76">
        <v>1000</v>
      </c>
      <c r="H943" s="76">
        <v>1000</v>
      </c>
    </row>
    <row r="944" spans="1:8" s="27" customFormat="1" ht="15" x14ac:dyDescent="0.2">
      <c r="A944" s="230" t="s">
        <v>314</v>
      </c>
      <c r="B944" s="229" t="s">
        <v>190</v>
      </c>
      <c r="C944" s="229"/>
      <c r="D944" s="229"/>
      <c r="E944" s="229"/>
      <c r="F944" s="228">
        <f t="shared" ref="F944:H947" si="156">F945</f>
        <v>1000</v>
      </c>
      <c r="G944" s="228">
        <f t="shared" si="156"/>
        <v>1000</v>
      </c>
      <c r="H944" s="228">
        <f t="shared" si="156"/>
        <v>1000</v>
      </c>
    </row>
    <row r="945" spans="1:8" s="27" customFormat="1" ht="15" x14ac:dyDescent="0.2">
      <c r="A945" s="227" t="s">
        <v>325</v>
      </c>
      <c r="B945" s="224" t="s">
        <v>712</v>
      </c>
      <c r="C945" s="224" t="s">
        <v>71</v>
      </c>
      <c r="D945" s="240"/>
      <c r="E945" s="240"/>
      <c r="F945" s="76">
        <f t="shared" si="156"/>
        <v>1000</v>
      </c>
      <c r="G945" s="76">
        <f t="shared" si="156"/>
        <v>1000</v>
      </c>
      <c r="H945" s="76">
        <f t="shared" si="156"/>
        <v>1000</v>
      </c>
    </row>
    <row r="946" spans="1:8" s="27" customFormat="1" ht="15" x14ac:dyDescent="0.2">
      <c r="A946" s="227" t="s">
        <v>363</v>
      </c>
      <c r="B946" s="224" t="s">
        <v>712</v>
      </c>
      <c r="C946" s="224" t="s">
        <v>71</v>
      </c>
      <c r="D946" s="224" t="s">
        <v>436</v>
      </c>
      <c r="E946" s="240"/>
      <c r="F946" s="76">
        <f t="shared" si="156"/>
        <v>1000</v>
      </c>
      <c r="G946" s="76">
        <f t="shared" si="156"/>
        <v>1000</v>
      </c>
      <c r="H946" s="76">
        <f t="shared" si="156"/>
        <v>1000</v>
      </c>
    </row>
    <row r="947" spans="1:8" s="27" customFormat="1" ht="15" x14ac:dyDescent="0.2">
      <c r="A947" s="223" t="s">
        <v>789</v>
      </c>
      <c r="B947" s="24" t="s">
        <v>712</v>
      </c>
      <c r="C947" s="24" t="s">
        <v>71</v>
      </c>
      <c r="D947" s="24" t="s">
        <v>436</v>
      </c>
      <c r="E947" s="24" t="s">
        <v>77</v>
      </c>
      <c r="F947" s="88">
        <f t="shared" si="156"/>
        <v>1000</v>
      </c>
      <c r="G947" s="88">
        <f t="shared" si="156"/>
        <v>1000</v>
      </c>
      <c r="H947" s="88">
        <f t="shared" si="156"/>
        <v>1000</v>
      </c>
    </row>
    <row r="948" spans="1:8" s="27" customFormat="1" ht="15" x14ac:dyDescent="0.2">
      <c r="A948" s="223" t="s">
        <v>78</v>
      </c>
      <c r="B948" s="75" t="s">
        <v>712</v>
      </c>
      <c r="C948" s="24" t="s">
        <v>71</v>
      </c>
      <c r="D948" s="24" t="s">
        <v>436</v>
      </c>
      <c r="E948" s="24" t="s">
        <v>79</v>
      </c>
      <c r="F948" s="76">
        <v>1000</v>
      </c>
      <c r="G948" s="76">
        <v>1000</v>
      </c>
      <c r="H948" s="76">
        <v>1000</v>
      </c>
    </row>
    <row r="949" spans="1:8" s="27" customFormat="1" ht="15" x14ac:dyDescent="0.2">
      <c r="A949" s="238" t="s">
        <v>792</v>
      </c>
      <c r="B949" s="229" t="s">
        <v>191</v>
      </c>
      <c r="C949" s="229"/>
      <c r="D949" s="229"/>
      <c r="E949" s="229"/>
      <c r="F949" s="239">
        <f t="shared" ref="F949:H953" si="157">F950</f>
        <v>0</v>
      </c>
      <c r="G949" s="239">
        <f t="shared" si="157"/>
        <v>3000</v>
      </c>
      <c r="H949" s="239">
        <f t="shared" si="157"/>
        <v>3000</v>
      </c>
    </row>
    <row r="950" spans="1:8" s="27" customFormat="1" ht="15" x14ac:dyDescent="0.2">
      <c r="A950" s="227" t="s">
        <v>364</v>
      </c>
      <c r="B950" s="224" t="s">
        <v>443</v>
      </c>
      <c r="C950" s="224" t="s">
        <v>454</v>
      </c>
      <c r="D950" s="224"/>
      <c r="E950" s="224"/>
      <c r="F950" s="87">
        <f t="shared" si="157"/>
        <v>0</v>
      </c>
      <c r="G950" s="87">
        <f t="shared" si="157"/>
        <v>3000</v>
      </c>
      <c r="H950" s="87">
        <f t="shared" si="157"/>
        <v>3000</v>
      </c>
    </row>
    <row r="951" spans="1:8" s="27" customFormat="1" ht="15" x14ac:dyDescent="0.2">
      <c r="A951" s="227" t="s">
        <v>353</v>
      </c>
      <c r="B951" s="224" t="s">
        <v>443</v>
      </c>
      <c r="C951" s="224" t="s">
        <v>454</v>
      </c>
      <c r="D951" s="224" t="s">
        <v>430</v>
      </c>
      <c r="E951" s="224"/>
      <c r="F951" s="142">
        <f t="shared" si="157"/>
        <v>0</v>
      </c>
      <c r="G951" s="142">
        <f t="shared" si="157"/>
        <v>3000</v>
      </c>
      <c r="H951" s="142">
        <f t="shared" si="157"/>
        <v>3000</v>
      </c>
    </row>
    <row r="952" spans="1:8" s="27" customFormat="1" ht="15" x14ac:dyDescent="0.2">
      <c r="A952" s="225" t="s">
        <v>405</v>
      </c>
      <c r="B952" s="224" t="s">
        <v>443</v>
      </c>
      <c r="C952" s="224" t="s">
        <v>454</v>
      </c>
      <c r="D952" s="224" t="s">
        <v>430</v>
      </c>
      <c r="E952" s="224"/>
      <c r="F952" s="88">
        <f t="shared" si="157"/>
        <v>0</v>
      </c>
      <c r="G952" s="88">
        <f t="shared" si="157"/>
        <v>3000</v>
      </c>
      <c r="H952" s="88">
        <f t="shared" si="157"/>
        <v>3000</v>
      </c>
    </row>
    <row r="953" spans="1:8" s="27" customFormat="1" ht="15" x14ac:dyDescent="0.2">
      <c r="A953" s="231" t="s">
        <v>88</v>
      </c>
      <c r="B953" s="24" t="s">
        <v>443</v>
      </c>
      <c r="C953" s="24" t="s">
        <v>454</v>
      </c>
      <c r="D953" s="24" t="s">
        <v>430</v>
      </c>
      <c r="E953" s="24" t="s">
        <v>87</v>
      </c>
      <c r="F953" s="88">
        <f t="shared" si="157"/>
        <v>0</v>
      </c>
      <c r="G953" s="88">
        <f t="shared" si="157"/>
        <v>3000</v>
      </c>
      <c r="H953" s="88">
        <f t="shared" si="157"/>
        <v>3000</v>
      </c>
    </row>
    <row r="954" spans="1:8" s="27" customFormat="1" ht="15" x14ac:dyDescent="0.2">
      <c r="A954" s="231" t="s">
        <v>89</v>
      </c>
      <c r="B954" s="24" t="s">
        <v>443</v>
      </c>
      <c r="C954" s="24" t="s">
        <v>454</v>
      </c>
      <c r="D954" s="24" t="s">
        <v>430</v>
      </c>
      <c r="E954" s="24" t="s">
        <v>90</v>
      </c>
      <c r="F954" s="88">
        <v>0</v>
      </c>
      <c r="G954" s="76">
        <v>3000</v>
      </c>
      <c r="H954" s="76">
        <v>3000</v>
      </c>
    </row>
    <row r="955" spans="1:8" s="27" customFormat="1" ht="27" x14ac:dyDescent="0.2">
      <c r="A955" s="238" t="s">
        <v>27</v>
      </c>
      <c r="B955" s="229" t="s">
        <v>791</v>
      </c>
      <c r="C955" s="229"/>
      <c r="D955" s="229"/>
      <c r="E955" s="229"/>
      <c r="F955" s="228">
        <f t="shared" ref="F955:H959" si="158">F956</f>
        <v>2220</v>
      </c>
      <c r="G955" s="228">
        <f t="shared" si="158"/>
        <v>2220</v>
      </c>
      <c r="H955" s="237">
        <f t="shared" si="158"/>
        <v>0</v>
      </c>
    </row>
    <row r="956" spans="1:8" s="27" customFormat="1" ht="15" x14ac:dyDescent="0.2">
      <c r="A956" s="236" t="s">
        <v>35</v>
      </c>
      <c r="B956" s="224" t="s">
        <v>791</v>
      </c>
      <c r="C956" s="224"/>
      <c r="D956" s="224"/>
      <c r="E956" s="224"/>
      <c r="F956" s="67">
        <f t="shared" si="158"/>
        <v>2220</v>
      </c>
      <c r="G956" s="67">
        <f t="shared" si="158"/>
        <v>2220</v>
      </c>
      <c r="H956" s="235">
        <f t="shared" si="158"/>
        <v>0</v>
      </c>
    </row>
    <row r="957" spans="1:8" s="27" customFormat="1" ht="15" x14ac:dyDescent="0.2">
      <c r="A957" s="227" t="s">
        <v>104</v>
      </c>
      <c r="B957" s="224" t="s">
        <v>207</v>
      </c>
      <c r="C957" s="226" t="s">
        <v>69</v>
      </c>
      <c r="D957" s="226"/>
      <c r="E957" s="24"/>
      <c r="F957" s="67">
        <f t="shared" si="158"/>
        <v>2220</v>
      </c>
      <c r="G957" s="67">
        <f t="shared" si="158"/>
        <v>2220</v>
      </c>
      <c r="H957" s="235">
        <f t="shared" si="158"/>
        <v>0</v>
      </c>
    </row>
    <row r="958" spans="1:8" s="27" customFormat="1" ht="15" x14ac:dyDescent="0.2">
      <c r="A958" s="227" t="s">
        <v>790</v>
      </c>
      <c r="B958" s="224" t="s">
        <v>207</v>
      </c>
      <c r="C958" s="226" t="s">
        <v>69</v>
      </c>
      <c r="D958" s="226" t="s">
        <v>86</v>
      </c>
      <c r="E958" s="234"/>
      <c r="F958" s="81">
        <f t="shared" si="158"/>
        <v>2220</v>
      </c>
      <c r="G958" s="81">
        <f t="shared" si="158"/>
        <v>2220</v>
      </c>
      <c r="H958" s="233">
        <f t="shared" si="158"/>
        <v>0</v>
      </c>
    </row>
    <row r="959" spans="1:8" s="27" customFormat="1" ht="36" x14ac:dyDescent="0.2">
      <c r="A959" s="231" t="s">
        <v>72</v>
      </c>
      <c r="B959" s="24" t="s">
        <v>207</v>
      </c>
      <c r="C959" s="24" t="s">
        <v>69</v>
      </c>
      <c r="D959" s="24" t="s">
        <v>86</v>
      </c>
      <c r="E959" s="24" t="s">
        <v>73</v>
      </c>
      <c r="F959" s="76">
        <f t="shared" si="158"/>
        <v>2220</v>
      </c>
      <c r="G959" s="76">
        <f t="shared" si="158"/>
        <v>2220</v>
      </c>
      <c r="H959" s="232">
        <f t="shared" si="158"/>
        <v>0</v>
      </c>
    </row>
    <row r="960" spans="1:8" s="27" customFormat="1" ht="15" x14ac:dyDescent="0.2">
      <c r="A960" s="231" t="s">
        <v>74</v>
      </c>
      <c r="B960" s="24" t="s">
        <v>207</v>
      </c>
      <c r="C960" s="24" t="s">
        <v>69</v>
      </c>
      <c r="D960" s="24" t="s">
        <v>86</v>
      </c>
      <c r="E960" s="24" t="s">
        <v>75</v>
      </c>
      <c r="F960" s="88">
        <v>2220</v>
      </c>
      <c r="G960" s="88">
        <v>2220</v>
      </c>
      <c r="H960" s="88">
        <v>0</v>
      </c>
    </row>
    <row r="961" spans="1:8" s="27" customFormat="1" ht="27" x14ac:dyDescent="0.2">
      <c r="A961" s="230" t="s">
        <v>403</v>
      </c>
      <c r="B961" s="229" t="s">
        <v>191</v>
      </c>
      <c r="C961" s="229"/>
      <c r="D961" s="229"/>
      <c r="E961" s="229"/>
      <c r="F961" s="228">
        <f t="shared" ref="F961:H964" si="159">F962</f>
        <v>182.7</v>
      </c>
      <c r="G961" s="228">
        <f t="shared" si="159"/>
        <v>995.3</v>
      </c>
      <c r="H961" s="228">
        <f t="shared" si="159"/>
        <v>75.8</v>
      </c>
    </row>
    <row r="962" spans="1:8" s="27" customFormat="1" ht="15" x14ac:dyDescent="0.2">
      <c r="A962" s="227" t="s">
        <v>104</v>
      </c>
      <c r="B962" s="224" t="s">
        <v>317</v>
      </c>
      <c r="C962" s="226" t="s">
        <v>69</v>
      </c>
      <c r="D962" s="224"/>
      <c r="E962" s="224"/>
      <c r="F962" s="67">
        <f t="shared" si="159"/>
        <v>182.7</v>
      </c>
      <c r="G962" s="67">
        <f t="shared" si="159"/>
        <v>995.3</v>
      </c>
      <c r="H962" s="67">
        <f t="shared" si="159"/>
        <v>75.8</v>
      </c>
    </row>
    <row r="963" spans="1:8" s="27" customFormat="1" ht="15" x14ac:dyDescent="0.2">
      <c r="A963" s="225" t="s">
        <v>400</v>
      </c>
      <c r="B963" s="224" t="s">
        <v>317</v>
      </c>
      <c r="C963" s="224" t="s">
        <v>69</v>
      </c>
      <c r="D963" s="224" t="s">
        <v>381</v>
      </c>
      <c r="E963" s="224"/>
      <c r="F963" s="67">
        <f t="shared" si="159"/>
        <v>182.7</v>
      </c>
      <c r="G963" s="67">
        <f t="shared" si="159"/>
        <v>995.3</v>
      </c>
      <c r="H963" s="67">
        <f t="shared" si="159"/>
        <v>75.8</v>
      </c>
    </row>
    <row r="964" spans="1:8" s="27" customFormat="1" ht="15" x14ac:dyDescent="0.2">
      <c r="A964" s="223" t="s">
        <v>789</v>
      </c>
      <c r="B964" s="24" t="s">
        <v>317</v>
      </c>
      <c r="C964" s="24" t="s">
        <v>69</v>
      </c>
      <c r="D964" s="24" t="s">
        <v>381</v>
      </c>
      <c r="E964" s="24" t="s">
        <v>77</v>
      </c>
      <c r="F964" s="76">
        <f t="shared" si="159"/>
        <v>182.7</v>
      </c>
      <c r="G964" s="76">
        <f t="shared" si="159"/>
        <v>995.3</v>
      </c>
      <c r="H964" s="76">
        <f t="shared" si="159"/>
        <v>75.8</v>
      </c>
    </row>
    <row r="965" spans="1:8" s="27" customFormat="1" ht="15" x14ac:dyDescent="0.2">
      <c r="A965" s="223" t="s">
        <v>78</v>
      </c>
      <c r="B965" s="24" t="s">
        <v>317</v>
      </c>
      <c r="C965" s="24" t="s">
        <v>69</v>
      </c>
      <c r="D965" s="24" t="s">
        <v>381</v>
      </c>
      <c r="E965" s="24" t="s">
        <v>79</v>
      </c>
      <c r="F965" s="88">
        <v>182.7</v>
      </c>
      <c r="G965" s="88">
        <v>995.3</v>
      </c>
      <c r="H965" s="88">
        <v>75.8</v>
      </c>
    </row>
    <row r="966" spans="1:8" s="27" customFormat="1" ht="11.25" customHeight="1" x14ac:dyDescent="0.2">
      <c r="A966" s="323" t="s">
        <v>835</v>
      </c>
      <c r="B966" s="323"/>
      <c r="C966" s="323"/>
      <c r="D966" s="323"/>
      <c r="E966" s="323"/>
      <c r="F966" s="222">
        <v>0</v>
      </c>
      <c r="G966" s="221">
        <v>67620.100000000006</v>
      </c>
      <c r="H966" s="221">
        <v>135739</v>
      </c>
    </row>
    <row r="967" spans="1:8" x14ac:dyDescent="0.2">
      <c r="A967" s="25"/>
      <c r="B967" s="25"/>
      <c r="C967" s="25"/>
      <c r="D967" s="25"/>
      <c r="E967" s="25"/>
    </row>
    <row r="968" spans="1:8" ht="21" customHeight="1" x14ac:dyDescent="0.2">
      <c r="A968" s="57" t="s">
        <v>740</v>
      </c>
      <c r="B968" s="40"/>
      <c r="C968" s="40"/>
      <c r="D968" s="40"/>
      <c r="E968" s="40"/>
    </row>
    <row r="969" spans="1:8" x14ac:dyDescent="0.2">
      <c r="C969" s="11"/>
      <c r="D969" s="11"/>
      <c r="E969" s="11"/>
    </row>
    <row r="970" spans="1:8" x14ac:dyDescent="0.2">
      <c r="C970" s="11"/>
      <c r="D970" s="11"/>
      <c r="E970" s="11"/>
    </row>
    <row r="971" spans="1:8" x14ac:dyDescent="0.2">
      <c r="C971" s="11"/>
      <c r="D971" s="11"/>
      <c r="E971" s="11"/>
    </row>
    <row r="972" spans="1:8" x14ac:dyDescent="0.2">
      <c r="C972" s="11"/>
      <c r="D972" s="11"/>
      <c r="E972" s="11"/>
    </row>
    <row r="973" spans="1:8" x14ac:dyDescent="0.2">
      <c r="C973" s="11"/>
      <c r="D973" s="11"/>
      <c r="E973" s="11"/>
    </row>
    <row r="974" spans="1:8" x14ac:dyDescent="0.2">
      <c r="C974" s="11"/>
      <c r="D974" s="11"/>
      <c r="E974" s="11"/>
    </row>
    <row r="975" spans="1:8" x14ac:dyDescent="0.2">
      <c r="C975" s="11"/>
      <c r="D975" s="11"/>
      <c r="E975" s="11"/>
    </row>
    <row r="976" spans="1:8" x14ac:dyDescent="0.2">
      <c r="C976" s="11"/>
      <c r="D976" s="11"/>
      <c r="E976" s="11"/>
    </row>
    <row r="977" spans="3:5" x14ac:dyDescent="0.2">
      <c r="C977" s="11"/>
      <c r="D977" s="11"/>
      <c r="E977" s="11"/>
    </row>
    <row r="978" spans="3:5" x14ac:dyDescent="0.2">
      <c r="C978" s="11"/>
      <c r="D978" s="11"/>
      <c r="E978" s="11"/>
    </row>
    <row r="979" spans="3:5" x14ac:dyDescent="0.2">
      <c r="C979" s="11"/>
      <c r="D979" s="11"/>
      <c r="E979" s="11"/>
    </row>
    <row r="980" spans="3:5" x14ac:dyDescent="0.2">
      <c r="C980" s="11"/>
      <c r="D980" s="11"/>
      <c r="E980" s="11"/>
    </row>
    <row r="981" spans="3:5" x14ac:dyDescent="0.2">
      <c r="C981" s="11"/>
      <c r="D981" s="11"/>
      <c r="E981" s="11"/>
    </row>
    <row r="982" spans="3:5" x14ac:dyDescent="0.2">
      <c r="C982" s="11"/>
      <c r="D982" s="11"/>
      <c r="E982" s="11"/>
    </row>
    <row r="983" spans="3:5" x14ac:dyDescent="0.2">
      <c r="C983" s="11"/>
      <c r="D983" s="11"/>
      <c r="E983" s="11"/>
    </row>
    <row r="984" spans="3:5" x14ac:dyDescent="0.2">
      <c r="C984" s="11"/>
      <c r="D984" s="11"/>
      <c r="E984" s="11"/>
    </row>
    <row r="985" spans="3:5" x14ac:dyDescent="0.2">
      <c r="C985" s="11"/>
      <c r="D985" s="11"/>
      <c r="E985" s="11"/>
    </row>
    <row r="986" spans="3:5" x14ac:dyDescent="0.2">
      <c r="C986" s="11"/>
      <c r="D986" s="11"/>
      <c r="E986" s="11"/>
    </row>
    <row r="987" spans="3:5" x14ac:dyDescent="0.2">
      <c r="C987" s="11"/>
      <c r="D987" s="11"/>
      <c r="E987" s="11"/>
    </row>
    <row r="988" spans="3:5" x14ac:dyDescent="0.2">
      <c r="C988" s="11"/>
      <c r="D988" s="11"/>
      <c r="E988" s="11"/>
    </row>
    <row r="989" spans="3:5" x14ac:dyDescent="0.2">
      <c r="C989" s="11"/>
      <c r="D989" s="11"/>
      <c r="E989" s="11"/>
    </row>
    <row r="990" spans="3:5" x14ac:dyDescent="0.2">
      <c r="C990" s="11"/>
      <c r="D990" s="11"/>
      <c r="E990" s="11"/>
    </row>
    <row r="991" spans="3:5" x14ac:dyDescent="0.2">
      <c r="C991" s="11"/>
      <c r="D991" s="11"/>
      <c r="E991" s="11"/>
    </row>
    <row r="992" spans="3:5" x14ac:dyDescent="0.2">
      <c r="C992" s="11"/>
      <c r="D992" s="11"/>
      <c r="E992" s="11"/>
    </row>
    <row r="993" spans="3:5" x14ac:dyDescent="0.2">
      <c r="C993" s="11"/>
      <c r="D993" s="11"/>
      <c r="E993" s="11"/>
    </row>
    <row r="994" spans="3:5" x14ac:dyDescent="0.2">
      <c r="C994" s="11"/>
      <c r="D994" s="11"/>
      <c r="E994" s="11"/>
    </row>
    <row r="995" spans="3:5" x14ac:dyDescent="0.2">
      <c r="C995" s="11"/>
      <c r="D995" s="11"/>
      <c r="E995" s="11"/>
    </row>
    <row r="996" spans="3:5" x14ac:dyDescent="0.2">
      <c r="C996" s="11"/>
      <c r="D996" s="11"/>
      <c r="E996" s="11"/>
    </row>
    <row r="997" spans="3:5" x14ac:dyDescent="0.2">
      <c r="C997" s="11"/>
      <c r="D997" s="11"/>
      <c r="E997" s="11"/>
    </row>
    <row r="998" spans="3:5" x14ac:dyDescent="0.2">
      <c r="C998" s="11"/>
      <c r="D998" s="11"/>
      <c r="E998" s="11"/>
    </row>
    <row r="999" spans="3:5" x14ac:dyDescent="0.2">
      <c r="C999" s="11"/>
      <c r="D999" s="11"/>
      <c r="E999" s="11"/>
    </row>
    <row r="1000" spans="3:5" x14ac:dyDescent="0.2">
      <c r="C1000" s="11"/>
      <c r="D1000" s="11"/>
      <c r="E1000" s="11"/>
    </row>
    <row r="1001" spans="3:5" x14ac:dyDescent="0.2">
      <c r="C1001" s="11"/>
      <c r="D1001" s="11"/>
      <c r="E1001" s="11"/>
    </row>
    <row r="1002" spans="3:5" x14ac:dyDescent="0.2">
      <c r="C1002" s="11"/>
      <c r="D1002" s="11"/>
      <c r="E1002" s="11"/>
    </row>
    <row r="1003" spans="3:5" x14ac:dyDescent="0.2">
      <c r="C1003" s="11"/>
      <c r="D1003" s="11"/>
      <c r="E1003" s="11"/>
    </row>
    <row r="1004" spans="3:5" x14ac:dyDescent="0.2">
      <c r="C1004" s="11"/>
      <c r="D1004" s="11"/>
      <c r="E1004" s="11"/>
    </row>
    <row r="1005" spans="3:5" x14ac:dyDescent="0.2">
      <c r="C1005" s="11"/>
      <c r="D1005" s="11"/>
      <c r="E1005" s="11"/>
    </row>
    <row r="1006" spans="3:5" x14ac:dyDescent="0.2">
      <c r="C1006" s="11"/>
      <c r="D1006" s="11"/>
      <c r="E1006" s="11"/>
    </row>
    <row r="1007" spans="3:5" x14ac:dyDescent="0.2">
      <c r="C1007" s="11"/>
      <c r="D1007" s="11"/>
      <c r="E1007" s="11"/>
    </row>
    <row r="1008" spans="3:5" x14ac:dyDescent="0.2">
      <c r="C1008" s="11"/>
      <c r="D1008" s="11"/>
      <c r="E1008" s="11"/>
    </row>
    <row r="1009" spans="3:5" x14ac:dyDescent="0.2">
      <c r="C1009" s="11"/>
      <c r="D1009" s="11"/>
      <c r="E1009" s="11"/>
    </row>
    <row r="1010" spans="3:5" x14ac:dyDescent="0.2">
      <c r="C1010" s="11"/>
      <c r="D1010" s="11"/>
      <c r="E1010" s="11"/>
    </row>
    <row r="1011" spans="3:5" x14ac:dyDescent="0.2">
      <c r="C1011" s="11"/>
      <c r="D1011" s="11"/>
      <c r="E1011" s="11"/>
    </row>
    <row r="1012" spans="3:5" x14ac:dyDescent="0.2">
      <c r="C1012" s="11"/>
      <c r="D1012" s="11"/>
      <c r="E1012" s="11"/>
    </row>
    <row r="1013" spans="3:5" x14ac:dyDescent="0.2">
      <c r="C1013" s="11"/>
      <c r="D1013" s="11"/>
      <c r="E1013" s="11"/>
    </row>
    <row r="1014" spans="3:5" x14ac:dyDescent="0.2">
      <c r="C1014" s="11"/>
      <c r="D1014" s="11"/>
      <c r="E1014" s="11"/>
    </row>
    <row r="1015" spans="3:5" x14ac:dyDescent="0.2">
      <c r="C1015" s="11"/>
      <c r="D1015" s="11"/>
      <c r="E1015" s="11"/>
    </row>
    <row r="1016" spans="3:5" x14ac:dyDescent="0.2">
      <c r="C1016" s="11"/>
      <c r="D1016" s="11"/>
      <c r="E1016" s="11"/>
    </row>
    <row r="1017" spans="3:5" x14ac:dyDescent="0.2">
      <c r="C1017" s="11"/>
      <c r="D1017" s="11"/>
      <c r="E1017" s="11"/>
    </row>
    <row r="1018" spans="3:5" x14ac:dyDescent="0.2">
      <c r="C1018" s="11"/>
      <c r="D1018" s="11"/>
      <c r="E1018" s="11"/>
    </row>
    <row r="1019" spans="3:5" x14ac:dyDescent="0.2">
      <c r="C1019" s="11"/>
      <c r="D1019" s="11"/>
      <c r="E1019" s="11"/>
    </row>
    <row r="1020" spans="3:5" x14ac:dyDescent="0.2">
      <c r="C1020" s="11"/>
      <c r="D1020" s="11"/>
      <c r="E1020" s="11"/>
    </row>
    <row r="1021" spans="3:5" x14ac:dyDescent="0.2">
      <c r="C1021" s="11"/>
      <c r="D1021" s="11"/>
      <c r="E1021" s="11"/>
    </row>
    <row r="1022" spans="3:5" x14ac:dyDescent="0.2">
      <c r="C1022" s="11"/>
      <c r="D1022" s="11"/>
      <c r="E1022" s="11"/>
    </row>
    <row r="1023" spans="3:5" x14ac:dyDescent="0.2">
      <c r="C1023" s="11"/>
      <c r="D1023" s="11"/>
      <c r="E1023" s="11"/>
    </row>
    <row r="1024" spans="3:5" x14ac:dyDescent="0.2">
      <c r="C1024" s="11"/>
      <c r="D1024" s="11"/>
      <c r="E1024" s="11"/>
    </row>
    <row r="1025" spans="3:5" x14ac:dyDescent="0.2">
      <c r="C1025" s="11"/>
      <c r="D1025" s="11"/>
      <c r="E1025" s="11"/>
    </row>
    <row r="1026" spans="3:5" x14ac:dyDescent="0.2">
      <c r="C1026" s="11"/>
      <c r="D1026" s="11"/>
      <c r="E1026" s="11"/>
    </row>
  </sheetData>
  <autoFilter ref="A12:H966">
    <filterColumn colId="5" showButton="0"/>
    <filterColumn colId="6" showButton="0"/>
  </autoFilter>
  <mergeCells count="15">
    <mergeCell ref="A11:H11"/>
    <mergeCell ref="A8:H9"/>
    <mergeCell ref="A10:H10"/>
    <mergeCell ref="A1:H1"/>
    <mergeCell ref="A2:H2"/>
    <mergeCell ref="A3:H3"/>
    <mergeCell ref="A4:H4"/>
    <mergeCell ref="A5:H5"/>
    <mergeCell ref="A966:E966"/>
    <mergeCell ref="A12:A13"/>
    <mergeCell ref="F12:H12"/>
    <mergeCell ref="E12:E13"/>
    <mergeCell ref="D12:D13"/>
    <mergeCell ref="C12:C13"/>
    <mergeCell ref="B12:B13"/>
  </mergeCells>
  <pageMargins left="0.59055118110236227" right="0.39370078740157483" top="0.39370078740157483" bottom="0.39370078740157483" header="0" footer="0"/>
  <pageSetup paperSize="9" scale="55" orientation="portrait" useFirstPageNumber="1" r:id="rId1"/>
  <headerFooter alignWithMargins="0">
    <oddFooter>&amp;C&amp;P</oddFooter>
  </headerFooter>
  <rowBreaks count="1" manualBreakCount="1">
    <brk id="924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2"/>
  <sheetViews>
    <sheetView view="pageBreakPreview" zoomScale="150" zoomScaleNormal="100" zoomScaleSheetLayoutView="150" workbookViewId="0">
      <selection activeCell="B20" sqref="B20"/>
    </sheetView>
  </sheetViews>
  <sheetFormatPr defaultRowHeight="12.75" x14ac:dyDescent="0.2"/>
  <cols>
    <col min="1" max="1" width="66" style="6" customWidth="1"/>
    <col min="2" max="2" width="7.140625" style="6" customWidth="1"/>
    <col min="3" max="3" width="11.28515625" style="7" customWidth="1"/>
    <col min="4" max="4" width="13.5703125" customWidth="1"/>
    <col min="5" max="6" width="12.85546875" customWidth="1"/>
  </cols>
  <sheetData>
    <row r="1" spans="1:6" ht="15" x14ac:dyDescent="0.25">
      <c r="A1" s="300" t="s">
        <v>531</v>
      </c>
      <c r="B1" s="300"/>
      <c r="C1" s="300"/>
      <c r="D1" s="300"/>
      <c r="E1" s="300"/>
      <c r="F1" s="300"/>
    </row>
    <row r="2" spans="1:6" ht="15" x14ac:dyDescent="0.25">
      <c r="A2" s="300" t="s">
        <v>544</v>
      </c>
      <c r="B2" s="300"/>
      <c r="C2" s="300"/>
      <c r="D2" s="300"/>
      <c r="E2" s="300"/>
      <c r="F2" s="300"/>
    </row>
    <row r="3" spans="1:6" ht="15" x14ac:dyDescent="0.25">
      <c r="A3" s="300" t="s">
        <v>767</v>
      </c>
      <c r="B3" s="300"/>
      <c r="C3" s="300"/>
      <c r="D3" s="300"/>
      <c r="E3" s="300"/>
      <c r="F3" s="300"/>
    </row>
    <row r="4" spans="1:6" ht="15" x14ac:dyDescent="0.25">
      <c r="A4" s="300" t="s">
        <v>99</v>
      </c>
      <c r="B4" s="300"/>
      <c r="C4" s="300"/>
      <c r="D4" s="300"/>
      <c r="E4" s="300"/>
      <c r="F4" s="300"/>
    </row>
    <row r="5" spans="1:6" ht="15" x14ac:dyDescent="0.25">
      <c r="A5" s="300" t="s">
        <v>555</v>
      </c>
      <c r="B5" s="300"/>
      <c r="C5" s="300"/>
      <c r="D5" s="300"/>
      <c r="E5" s="300"/>
      <c r="F5" s="300"/>
    </row>
    <row r="8" spans="1:6" ht="12.75" customHeight="1" x14ac:dyDescent="0.2">
      <c r="A8" s="331" t="s">
        <v>768</v>
      </c>
      <c r="B8" s="331"/>
      <c r="C8" s="331"/>
      <c r="D8" s="331"/>
      <c r="E8" s="331"/>
      <c r="F8" s="331"/>
    </row>
    <row r="9" spans="1:6" x14ac:dyDescent="0.2">
      <c r="A9" s="331"/>
      <c r="B9" s="331"/>
      <c r="C9" s="331"/>
      <c r="D9" s="331"/>
      <c r="E9" s="331"/>
      <c r="F9" s="331"/>
    </row>
    <row r="10" spans="1:6" ht="9" customHeight="1" x14ac:dyDescent="0.2">
      <c r="A10" s="330"/>
      <c r="B10" s="330"/>
      <c r="C10" s="330"/>
      <c r="D10" s="330"/>
      <c r="E10" s="330"/>
      <c r="F10" s="179"/>
    </row>
    <row r="11" spans="1:6" x14ac:dyDescent="0.2">
      <c r="A11" s="328" t="s">
        <v>417</v>
      </c>
      <c r="B11" s="328"/>
      <c r="C11" s="328"/>
      <c r="D11" s="328"/>
      <c r="E11" s="328"/>
      <c r="F11" s="328"/>
    </row>
    <row r="12" spans="1:6" ht="22.5" customHeight="1" x14ac:dyDescent="0.2">
      <c r="A12" s="307" t="s">
        <v>100</v>
      </c>
      <c r="B12" s="307" t="s">
        <v>360</v>
      </c>
      <c r="C12" s="307" t="s">
        <v>101</v>
      </c>
      <c r="D12" s="312" t="s">
        <v>141</v>
      </c>
      <c r="E12" s="313"/>
      <c r="F12" s="314"/>
    </row>
    <row r="13" spans="1:6" ht="14.25" customHeight="1" x14ac:dyDescent="0.2">
      <c r="A13" s="308"/>
      <c r="B13" s="308"/>
      <c r="C13" s="308"/>
      <c r="D13" s="31" t="s">
        <v>533</v>
      </c>
      <c r="E13" s="31" t="s">
        <v>534</v>
      </c>
      <c r="F13" s="31" t="s">
        <v>556</v>
      </c>
    </row>
    <row r="14" spans="1:6" ht="14.25" customHeight="1" x14ac:dyDescent="0.2">
      <c r="A14" s="200" t="s">
        <v>769</v>
      </c>
      <c r="B14" s="201"/>
      <c r="C14" s="201"/>
      <c r="D14" s="202">
        <f>D15+D19</f>
        <v>37400</v>
      </c>
      <c r="E14" s="202">
        <f t="shared" ref="E14:F14" si="0">E15+E19</f>
        <v>36380</v>
      </c>
      <c r="F14" s="202">
        <f t="shared" si="0"/>
        <v>35703</v>
      </c>
    </row>
    <row r="15" spans="1:6" s="9" customFormat="1" ht="15" x14ac:dyDescent="0.2">
      <c r="A15" s="78" t="s">
        <v>414</v>
      </c>
      <c r="B15" s="69">
        <v>598</v>
      </c>
      <c r="C15" s="197"/>
      <c r="D15" s="70">
        <f>D16+D17</f>
        <v>20900</v>
      </c>
      <c r="E15" s="70">
        <f t="shared" ref="E15:F15" si="1">E16+E17</f>
        <v>20900</v>
      </c>
      <c r="F15" s="70">
        <f t="shared" si="1"/>
        <v>20900</v>
      </c>
    </row>
    <row r="16" spans="1:6" s="27" customFormat="1" ht="24" x14ac:dyDescent="0.2">
      <c r="A16" s="74" t="s">
        <v>359</v>
      </c>
      <c r="B16" s="75" t="s">
        <v>362</v>
      </c>
      <c r="C16" s="75" t="s">
        <v>536</v>
      </c>
      <c r="D16" s="76">
        <v>19400</v>
      </c>
      <c r="E16" s="76">
        <v>19400</v>
      </c>
      <c r="F16" s="76">
        <v>19400</v>
      </c>
    </row>
    <row r="17" spans="1:6" s="27" customFormat="1" ht="24" x14ac:dyDescent="0.2">
      <c r="A17" s="79" t="s">
        <v>598</v>
      </c>
      <c r="B17" s="80" t="s">
        <v>362</v>
      </c>
      <c r="C17" s="84" t="s">
        <v>229</v>
      </c>
      <c r="D17" s="81">
        <f>D18</f>
        <v>1500</v>
      </c>
      <c r="E17" s="81">
        <f t="shared" ref="E17:F17" si="2">E18</f>
        <v>1500</v>
      </c>
      <c r="F17" s="81">
        <f t="shared" si="2"/>
        <v>1500</v>
      </c>
    </row>
    <row r="18" spans="1:6" s="27" customFormat="1" ht="24" x14ac:dyDescent="0.2">
      <c r="A18" s="138" t="s">
        <v>46</v>
      </c>
      <c r="B18" s="75" t="s">
        <v>362</v>
      </c>
      <c r="C18" s="85" t="s">
        <v>599</v>
      </c>
      <c r="D18" s="76">
        <v>1500</v>
      </c>
      <c r="E18" s="76">
        <v>1500</v>
      </c>
      <c r="F18" s="76">
        <v>1500</v>
      </c>
    </row>
    <row r="19" spans="1:6" s="27" customFormat="1" ht="15" x14ac:dyDescent="0.2">
      <c r="A19" s="78" t="s">
        <v>272</v>
      </c>
      <c r="B19" s="69" t="s">
        <v>120</v>
      </c>
      <c r="C19" s="69"/>
      <c r="D19" s="199">
        <f>D20</f>
        <v>16500</v>
      </c>
      <c r="E19" s="199">
        <f t="shared" ref="E19:F19" si="3">E20</f>
        <v>15480</v>
      </c>
      <c r="F19" s="199">
        <f t="shared" si="3"/>
        <v>14803</v>
      </c>
    </row>
    <row r="20" spans="1:6" s="27" customFormat="1" ht="48" x14ac:dyDescent="0.2">
      <c r="A20" s="193" t="s">
        <v>452</v>
      </c>
      <c r="B20" s="75" t="s">
        <v>120</v>
      </c>
      <c r="C20" s="75" t="s">
        <v>263</v>
      </c>
      <c r="D20" s="198">
        <v>16500</v>
      </c>
      <c r="E20" s="198">
        <v>15480</v>
      </c>
      <c r="F20" s="198">
        <v>14803</v>
      </c>
    </row>
    <row r="22" spans="1:6" ht="18" customHeight="1" x14ac:dyDescent="0.2">
      <c r="A22" s="318" t="s">
        <v>740</v>
      </c>
      <c r="B22" s="318"/>
      <c r="C22" s="318"/>
      <c r="D22" s="318"/>
      <c r="E22" s="318"/>
      <c r="F22" s="318"/>
    </row>
  </sheetData>
  <mergeCells count="13">
    <mergeCell ref="A22:F22"/>
    <mergeCell ref="A4:F4"/>
    <mergeCell ref="A5:F5"/>
    <mergeCell ref="A8:F9"/>
    <mergeCell ref="A1:F1"/>
    <mergeCell ref="A2:F2"/>
    <mergeCell ref="A3:F3"/>
    <mergeCell ref="A12:A13"/>
    <mergeCell ref="B12:B13"/>
    <mergeCell ref="C12:C13"/>
    <mergeCell ref="D12:F12"/>
    <mergeCell ref="A11:F11"/>
    <mergeCell ref="A10:E10"/>
  </mergeCells>
  <pageMargins left="0.47244094488188981" right="0.39370078740157483" top="0.39370078740157483" bottom="0.39370078740157483" header="0" footer="0"/>
  <pageSetup paperSize="9" scale="75" orientation="portrait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indexed="13"/>
  </sheetPr>
  <dimension ref="A1:E49"/>
  <sheetViews>
    <sheetView view="pageBreakPreview" zoomScale="150" zoomScaleNormal="100" zoomScaleSheetLayoutView="150" workbookViewId="0">
      <selection activeCell="C15" sqref="C15"/>
    </sheetView>
  </sheetViews>
  <sheetFormatPr defaultRowHeight="12.75" x14ac:dyDescent="0.2"/>
  <cols>
    <col min="1" max="1" width="26.42578125" customWidth="1"/>
    <col min="2" max="2" width="63.7109375" customWidth="1"/>
    <col min="3" max="3" width="19.28515625" customWidth="1"/>
    <col min="4" max="4" width="18.7109375" customWidth="1"/>
    <col min="5" max="5" width="17.85546875" customWidth="1"/>
  </cols>
  <sheetData>
    <row r="1" spans="1:5" ht="15" x14ac:dyDescent="0.25">
      <c r="A1" s="300" t="s">
        <v>540</v>
      </c>
      <c r="B1" s="300"/>
      <c r="C1" s="300"/>
      <c r="D1" s="300"/>
      <c r="E1" s="300"/>
    </row>
    <row r="2" spans="1:5" ht="15" x14ac:dyDescent="0.25">
      <c r="A2" s="300" t="s">
        <v>544</v>
      </c>
      <c r="B2" s="300"/>
      <c r="C2" s="300"/>
      <c r="D2" s="300"/>
      <c r="E2" s="300"/>
    </row>
    <row r="3" spans="1:5" ht="15" x14ac:dyDescent="0.25">
      <c r="A3" s="300" t="s">
        <v>767</v>
      </c>
      <c r="B3" s="300"/>
      <c r="C3" s="300"/>
      <c r="D3" s="300"/>
      <c r="E3" s="300"/>
    </row>
    <row r="4" spans="1:5" ht="15" x14ac:dyDescent="0.25">
      <c r="A4" s="300" t="s">
        <v>99</v>
      </c>
      <c r="B4" s="300"/>
      <c r="C4" s="300"/>
      <c r="D4" s="300"/>
      <c r="E4" s="300"/>
    </row>
    <row r="5" spans="1:5" ht="15" x14ac:dyDescent="0.25">
      <c r="A5" s="300" t="s">
        <v>555</v>
      </c>
      <c r="B5" s="300"/>
      <c r="C5" s="300"/>
      <c r="D5" s="300"/>
      <c r="E5" s="300"/>
    </row>
    <row r="7" spans="1:5" ht="9.75" customHeight="1" x14ac:dyDescent="0.25">
      <c r="A7" s="1"/>
      <c r="B7" s="1"/>
      <c r="C7" s="1"/>
      <c r="D7" s="175"/>
      <c r="E7" s="175"/>
    </row>
    <row r="8" spans="1:5" ht="15.75" x14ac:dyDescent="0.25">
      <c r="A8" s="316" t="s">
        <v>408</v>
      </c>
      <c r="B8" s="316"/>
      <c r="C8" s="316"/>
      <c r="D8" s="316"/>
      <c r="E8" s="316"/>
    </row>
    <row r="9" spans="1:5" ht="15.75" x14ac:dyDescent="0.25">
      <c r="A9" s="316" t="s">
        <v>416</v>
      </c>
      <c r="B9" s="316"/>
      <c r="C9" s="316"/>
      <c r="D9" s="316"/>
      <c r="E9" s="316"/>
    </row>
    <row r="10" spans="1:5" ht="15.75" x14ac:dyDescent="0.25">
      <c r="A10" s="316" t="s">
        <v>837</v>
      </c>
      <c r="B10" s="316"/>
      <c r="C10" s="316"/>
      <c r="D10" s="316"/>
      <c r="E10" s="316"/>
    </row>
    <row r="11" spans="1:5" ht="13.5" customHeight="1" x14ac:dyDescent="0.2">
      <c r="A11" s="306" t="s">
        <v>409</v>
      </c>
      <c r="B11" s="306"/>
      <c r="C11" s="306"/>
      <c r="D11" s="306"/>
      <c r="E11" s="306"/>
    </row>
    <row r="12" spans="1:5" ht="25.5" customHeight="1" x14ac:dyDescent="0.2">
      <c r="A12" s="307" t="s">
        <v>407</v>
      </c>
      <c r="B12" s="334" t="s">
        <v>387</v>
      </c>
      <c r="C12" s="312" t="s">
        <v>140</v>
      </c>
      <c r="D12" s="313"/>
      <c r="E12" s="314"/>
    </row>
    <row r="13" spans="1:5" ht="21" customHeight="1" x14ac:dyDescent="0.2">
      <c r="A13" s="308"/>
      <c r="B13" s="335"/>
      <c r="C13" s="176" t="s">
        <v>770</v>
      </c>
      <c r="D13" s="177" t="s">
        <v>771</v>
      </c>
      <c r="E13" s="178" t="s">
        <v>772</v>
      </c>
    </row>
    <row r="14" spans="1:5" ht="31.5" x14ac:dyDescent="0.2">
      <c r="A14" s="21" t="s">
        <v>388</v>
      </c>
      <c r="B14" s="22" t="s">
        <v>106</v>
      </c>
      <c r="C14" s="48">
        <f>C15+C20+C25+C29</f>
        <v>-5.8207660913467407E-11</v>
      </c>
      <c r="D14" s="48">
        <f>D15+D20+D25+D29</f>
        <v>5.8207660913467407E-11</v>
      </c>
      <c r="E14" s="203">
        <f>E15+E20+E25+E29</f>
        <v>0</v>
      </c>
    </row>
    <row r="15" spans="1:5" s="5" customFormat="1" ht="31.5" x14ac:dyDescent="0.2">
      <c r="A15" s="14" t="s">
        <v>389</v>
      </c>
      <c r="B15" s="4" t="s">
        <v>378</v>
      </c>
      <c r="C15" s="47">
        <f>C16+C18</f>
        <v>14763.199999999953</v>
      </c>
      <c r="D15" s="47">
        <f>D16+D18</f>
        <v>12244.800000000047</v>
      </c>
      <c r="E15" s="47">
        <f>E16+E18</f>
        <v>0</v>
      </c>
    </row>
    <row r="16" spans="1:5" ht="31.5" x14ac:dyDescent="0.2">
      <c r="A16" s="15" t="s">
        <v>390</v>
      </c>
      <c r="B16" s="23" t="s">
        <v>107</v>
      </c>
      <c r="C16" s="46">
        <f>C17</f>
        <v>1168878.21</v>
      </c>
      <c r="D16" s="46">
        <f>D17</f>
        <v>1181123.01</v>
      </c>
      <c r="E16" s="46">
        <f>E17</f>
        <v>1181123.01</v>
      </c>
    </row>
    <row r="17" spans="1:5" ht="30.75" customHeight="1" x14ac:dyDescent="0.2">
      <c r="A17" s="15" t="s">
        <v>391</v>
      </c>
      <c r="B17" s="23" t="s">
        <v>105</v>
      </c>
      <c r="C17" s="46">
        <f>1154115.01+6600+8163.2</f>
        <v>1168878.21</v>
      </c>
      <c r="D17" s="46">
        <f>1154115.01+6600+8163.2+12244.8</f>
        <v>1181123.01</v>
      </c>
      <c r="E17" s="46">
        <f>1154115.01+6600+8163.2+12244.8</f>
        <v>1181123.01</v>
      </c>
    </row>
    <row r="18" spans="1:5" ht="30.75" customHeight="1" x14ac:dyDescent="0.2">
      <c r="A18" s="15" t="s">
        <v>392</v>
      </c>
      <c r="B18" s="23" t="s">
        <v>108</v>
      </c>
      <c r="C18" s="46">
        <f>C19</f>
        <v>-1154115.01</v>
      </c>
      <c r="D18" s="46">
        <f>D19</f>
        <v>-1168878.21</v>
      </c>
      <c r="E18" s="46">
        <f>E19</f>
        <v>-1181123.01</v>
      </c>
    </row>
    <row r="19" spans="1:5" ht="30.75" customHeight="1" x14ac:dyDescent="0.2">
      <c r="A19" s="15" t="s">
        <v>393</v>
      </c>
      <c r="B19" s="23" t="s">
        <v>110</v>
      </c>
      <c r="C19" s="46">
        <f>-1154115.01</f>
        <v>-1154115.01</v>
      </c>
      <c r="D19" s="46">
        <f>-1154115.01-14763.2</f>
        <v>-1168878.21</v>
      </c>
      <c r="E19" s="46">
        <f>-1154115.01-14763.2-12244.8</f>
        <v>-1181123.01</v>
      </c>
    </row>
    <row r="20" spans="1:5" ht="33" customHeight="1" x14ac:dyDescent="0.2">
      <c r="A20" s="14" t="s">
        <v>394</v>
      </c>
      <c r="B20" s="4" t="s">
        <v>186</v>
      </c>
      <c r="C20" s="47">
        <f>C23+C21</f>
        <v>-14763.200000000012</v>
      </c>
      <c r="D20" s="47">
        <f>D23+D21</f>
        <v>-12244.799999999988</v>
      </c>
      <c r="E20" s="47">
        <f>E23+E21</f>
        <v>0</v>
      </c>
    </row>
    <row r="21" spans="1:5" ht="37.5" customHeight="1" x14ac:dyDescent="0.2">
      <c r="A21" s="13" t="s">
        <v>183</v>
      </c>
      <c r="B21" s="35" t="s">
        <v>268</v>
      </c>
      <c r="C21" s="46">
        <f>C22</f>
        <v>228294</v>
      </c>
      <c r="D21" s="46">
        <f>D22</f>
        <v>228294</v>
      </c>
      <c r="E21" s="46">
        <f>E22</f>
        <v>228294</v>
      </c>
    </row>
    <row r="22" spans="1:5" ht="50.25" customHeight="1" x14ac:dyDescent="0.2">
      <c r="A22" s="13" t="s">
        <v>182</v>
      </c>
      <c r="B22" s="35" t="s">
        <v>269</v>
      </c>
      <c r="C22" s="46">
        <v>228294</v>
      </c>
      <c r="D22" s="46">
        <v>228294</v>
      </c>
      <c r="E22" s="46">
        <v>228294</v>
      </c>
    </row>
    <row r="23" spans="1:5" ht="48.75" customHeight="1" x14ac:dyDescent="0.2">
      <c r="A23" s="15" t="s">
        <v>184</v>
      </c>
      <c r="B23" s="35" t="s">
        <v>270</v>
      </c>
      <c r="C23" s="46">
        <f>C24</f>
        <v>-243057.2</v>
      </c>
      <c r="D23" s="46">
        <f>D24</f>
        <v>-240538.8</v>
      </c>
      <c r="E23" s="46">
        <f>E24</f>
        <v>-228294</v>
      </c>
    </row>
    <row r="24" spans="1:5" ht="46.5" customHeight="1" x14ac:dyDescent="0.2">
      <c r="A24" s="15" t="s">
        <v>185</v>
      </c>
      <c r="B24" s="35" t="s">
        <v>271</v>
      </c>
      <c r="C24" s="46">
        <f>-228294-6600-8163.2</f>
        <v>-243057.2</v>
      </c>
      <c r="D24" s="46">
        <f>-228294-12244.8</f>
        <v>-240538.8</v>
      </c>
      <c r="E24" s="46">
        <f>-228294</f>
        <v>-228294</v>
      </c>
    </row>
    <row r="25" spans="1:5" s="3" customFormat="1" ht="30.75" customHeight="1" x14ac:dyDescent="0.2">
      <c r="A25" s="14" t="s">
        <v>327</v>
      </c>
      <c r="B25" s="26" t="s">
        <v>138</v>
      </c>
      <c r="C25" s="47">
        <f>C26</f>
        <v>0</v>
      </c>
      <c r="D25" s="47">
        <f t="shared" ref="D25:E27" si="0">D26</f>
        <v>0</v>
      </c>
      <c r="E25" s="47">
        <f t="shared" si="0"/>
        <v>0</v>
      </c>
    </row>
    <row r="26" spans="1:5" s="3" customFormat="1" ht="30.75" customHeight="1" x14ac:dyDescent="0.2">
      <c r="A26" s="15" t="s">
        <v>328</v>
      </c>
      <c r="B26" s="23" t="s">
        <v>329</v>
      </c>
      <c r="C26" s="46">
        <f>C27</f>
        <v>0</v>
      </c>
      <c r="D26" s="46">
        <f t="shared" si="0"/>
        <v>0</v>
      </c>
      <c r="E26" s="46">
        <f t="shared" si="0"/>
        <v>0</v>
      </c>
    </row>
    <row r="27" spans="1:5" s="3" customFormat="1" ht="30.75" customHeight="1" x14ac:dyDescent="0.2">
      <c r="A27" s="15" t="s">
        <v>330</v>
      </c>
      <c r="B27" s="23" t="s">
        <v>331</v>
      </c>
      <c r="C27" s="46">
        <f>C28</f>
        <v>0</v>
      </c>
      <c r="D27" s="46">
        <f>D28</f>
        <v>0</v>
      </c>
      <c r="E27" s="46">
        <f t="shared" si="0"/>
        <v>0</v>
      </c>
    </row>
    <row r="28" spans="1:5" s="3" customFormat="1" ht="30.75" customHeight="1" x14ac:dyDescent="0.2">
      <c r="A28" s="15" t="s">
        <v>332</v>
      </c>
      <c r="B28" s="23" t="s">
        <v>333</v>
      </c>
      <c r="C28" s="46">
        <v>0</v>
      </c>
      <c r="D28" s="46">
        <v>0</v>
      </c>
      <c r="E28" s="46">
        <v>0</v>
      </c>
    </row>
    <row r="29" spans="1:5" s="3" customFormat="1" ht="30.75" customHeight="1" x14ac:dyDescent="0.2">
      <c r="A29" s="10" t="s">
        <v>395</v>
      </c>
      <c r="B29" s="49" t="s">
        <v>396</v>
      </c>
      <c r="C29" s="50">
        <f>C30+C34</f>
        <v>0</v>
      </c>
      <c r="D29" s="50">
        <f t="shared" ref="D29:E29" si="1">D30+D34</f>
        <v>0</v>
      </c>
      <c r="E29" s="50">
        <f t="shared" si="1"/>
        <v>0</v>
      </c>
    </row>
    <row r="30" spans="1:5" s="3" customFormat="1" ht="21" customHeight="1" x14ac:dyDescent="0.2">
      <c r="A30" s="34" t="s">
        <v>166</v>
      </c>
      <c r="B30" s="51" t="s">
        <v>167</v>
      </c>
      <c r="C30" s="52">
        <f t="shared" ref="C30:E32" si="2">C31</f>
        <v>-6540378.5</v>
      </c>
      <c r="D30" s="52">
        <f t="shared" si="2"/>
        <v>-5569409.7000000002</v>
      </c>
      <c r="E30" s="52">
        <f t="shared" si="2"/>
        <v>-5516091.9000000004</v>
      </c>
    </row>
    <row r="31" spans="1:5" s="3" customFormat="1" ht="18" customHeight="1" x14ac:dyDescent="0.2">
      <c r="A31" s="34" t="s">
        <v>168</v>
      </c>
      <c r="B31" s="51" t="s">
        <v>169</v>
      </c>
      <c r="C31" s="52">
        <f t="shared" si="2"/>
        <v>-6540378.5</v>
      </c>
      <c r="D31" s="52">
        <f t="shared" si="2"/>
        <v>-5569409.7000000002</v>
      </c>
      <c r="E31" s="52">
        <f t="shared" si="2"/>
        <v>-5516091.9000000004</v>
      </c>
    </row>
    <row r="32" spans="1:5" s="3" customFormat="1" ht="17.25" customHeight="1" x14ac:dyDescent="0.2">
      <c r="A32" s="34" t="s">
        <v>170</v>
      </c>
      <c r="B32" s="51" t="s">
        <v>171</v>
      </c>
      <c r="C32" s="52">
        <f t="shared" si="2"/>
        <v>-6540378.5</v>
      </c>
      <c r="D32" s="52">
        <f t="shared" si="2"/>
        <v>-5569409.7000000002</v>
      </c>
      <c r="E32" s="52">
        <f t="shared" si="2"/>
        <v>-5516091.9000000004</v>
      </c>
    </row>
    <row r="33" spans="1:5" s="3" customFormat="1" ht="30.75" customHeight="1" x14ac:dyDescent="0.2">
      <c r="A33" s="34" t="s">
        <v>172</v>
      </c>
      <c r="B33" s="51" t="s">
        <v>173</v>
      </c>
      <c r="C33" s="52">
        <f>-5143206.3-1168878.2-228294</f>
        <v>-6540378.5</v>
      </c>
      <c r="D33" s="52">
        <f>-4159992.7-1181123-228294</f>
        <v>-5569409.7000000002</v>
      </c>
      <c r="E33" s="52">
        <f>-4106674.9-1181123-228294</f>
        <v>-5516091.9000000004</v>
      </c>
    </row>
    <row r="34" spans="1:5" s="3" customFormat="1" ht="15.75" customHeight="1" x14ac:dyDescent="0.2">
      <c r="A34" s="34" t="s">
        <v>174</v>
      </c>
      <c r="B34" s="51" t="s">
        <v>175</v>
      </c>
      <c r="C34" s="52">
        <f>C35</f>
        <v>6540378.5</v>
      </c>
      <c r="D34" s="52">
        <f t="shared" ref="D34:E36" si="3">D35</f>
        <v>5569409.7000000002</v>
      </c>
      <c r="E34" s="52">
        <f t="shared" si="3"/>
        <v>5516091.9000000004</v>
      </c>
    </row>
    <row r="35" spans="1:5" s="3" customFormat="1" ht="14.25" customHeight="1" x14ac:dyDescent="0.2">
      <c r="A35" s="34" t="s">
        <v>176</v>
      </c>
      <c r="B35" s="51" t="s">
        <v>177</v>
      </c>
      <c r="C35" s="52">
        <f>C36</f>
        <v>6540378.5</v>
      </c>
      <c r="D35" s="52">
        <f t="shared" si="3"/>
        <v>5569409.7000000002</v>
      </c>
      <c r="E35" s="52">
        <f t="shared" si="3"/>
        <v>5516091.9000000004</v>
      </c>
    </row>
    <row r="36" spans="1:5" s="3" customFormat="1" ht="24" customHeight="1" x14ac:dyDescent="0.2">
      <c r="A36" s="34" t="s">
        <v>178</v>
      </c>
      <c r="B36" s="51" t="s">
        <v>179</v>
      </c>
      <c r="C36" s="52">
        <f>C37</f>
        <v>6540378.5</v>
      </c>
      <c r="D36" s="52">
        <f t="shared" si="3"/>
        <v>5569409.7000000002</v>
      </c>
      <c r="E36" s="52">
        <f t="shared" si="3"/>
        <v>5516091.9000000004</v>
      </c>
    </row>
    <row r="37" spans="1:5" s="3" customFormat="1" ht="30.75" customHeight="1" x14ac:dyDescent="0.2">
      <c r="A37" s="34" t="s">
        <v>180</v>
      </c>
      <c r="B37" s="51" t="s">
        <v>181</v>
      </c>
      <c r="C37" s="52">
        <f>5143206.3+1154115+243057.2</f>
        <v>6540378.5</v>
      </c>
      <c r="D37" s="52">
        <f>4159992.7+1168878.2+240538.8</f>
        <v>5569409.7000000002</v>
      </c>
      <c r="E37" s="52">
        <f>4106674.9+1181123+228294</f>
        <v>5516091.9000000004</v>
      </c>
    </row>
    <row r="38" spans="1:5" s="3" customFormat="1" ht="14.25" customHeight="1" x14ac:dyDescent="0.2">
      <c r="A38" s="37"/>
      <c r="B38" s="38"/>
      <c r="C38" s="39"/>
      <c r="D38" s="39"/>
      <c r="E38" s="39"/>
    </row>
    <row r="39" spans="1:5" s="3" customFormat="1" ht="27" customHeight="1" x14ac:dyDescent="0.25">
      <c r="A39" s="332" t="s">
        <v>740</v>
      </c>
      <c r="B39" s="333"/>
      <c r="C39" s="333"/>
      <c r="D39" s="180"/>
      <c r="E39" s="180"/>
    </row>
    <row r="40" spans="1:5" s="3" customFormat="1" x14ac:dyDescent="0.2">
      <c r="C40" s="20"/>
      <c r="D40" s="20"/>
      <c r="E40" s="20"/>
    </row>
    <row r="41" spans="1:5" s="3" customFormat="1" x14ac:dyDescent="0.2">
      <c r="C41" s="20"/>
      <c r="D41" s="20"/>
      <c r="E41" s="20"/>
    </row>
    <row r="42" spans="1:5" s="3" customFormat="1" x14ac:dyDescent="0.2">
      <c r="C42" s="20"/>
      <c r="D42" s="20"/>
      <c r="E42" s="20"/>
    </row>
    <row r="43" spans="1:5" s="3" customFormat="1" x14ac:dyDescent="0.2">
      <c r="C43" s="20"/>
      <c r="D43" s="20"/>
      <c r="E43" s="20"/>
    </row>
    <row r="44" spans="1:5" s="3" customFormat="1" x14ac:dyDescent="0.2">
      <c r="C44" s="20"/>
      <c r="D44" s="20"/>
      <c r="E44" s="20"/>
    </row>
    <row r="45" spans="1:5" s="3" customFormat="1" x14ac:dyDescent="0.2">
      <c r="C45" s="20"/>
      <c r="D45" s="20"/>
      <c r="E45" s="20"/>
    </row>
    <row r="46" spans="1:5" s="3" customFormat="1" x14ac:dyDescent="0.2">
      <c r="C46" s="20"/>
      <c r="D46" s="20"/>
      <c r="E46" s="20"/>
    </row>
    <row r="47" spans="1:5" x14ac:dyDescent="0.2">
      <c r="C47" s="16"/>
      <c r="D47" s="16"/>
      <c r="E47" s="16"/>
    </row>
    <row r="48" spans="1:5" x14ac:dyDescent="0.2">
      <c r="C48" s="16"/>
      <c r="D48" s="16"/>
      <c r="E48" s="16"/>
    </row>
    <row r="49" spans="3:5" x14ac:dyDescent="0.2">
      <c r="C49" s="16"/>
      <c r="D49" s="16"/>
      <c r="E49" s="16"/>
    </row>
  </sheetData>
  <mergeCells count="13">
    <mergeCell ref="A8:E8"/>
    <mergeCell ref="A9:E9"/>
    <mergeCell ref="A10:E10"/>
    <mergeCell ref="A39:C39"/>
    <mergeCell ref="C12:E12"/>
    <mergeCell ref="A12:A13"/>
    <mergeCell ref="B12:B13"/>
    <mergeCell ref="A11:E11"/>
    <mergeCell ref="A2:E2"/>
    <mergeCell ref="A3:E3"/>
    <mergeCell ref="A4:E4"/>
    <mergeCell ref="A5:E5"/>
    <mergeCell ref="A1:E1"/>
  </mergeCells>
  <phoneticPr fontId="2" type="noConversion"/>
  <pageMargins left="0.39370078740157483" right="0.39370078740157483" top="0.39370078740157483" bottom="0.39370078740157483" header="0" footer="0"/>
  <pageSetup paperSize="9" scale="66" orientation="portrait" useFirstPageNumber="1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29"/>
  <sheetViews>
    <sheetView view="pageBreakPreview" topLeftCell="A7" zoomScale="150" zoomScaleNormal="130" zoomScaleSheetLayoutView="150" workbookViewId="0">
      <selection activeCell="F11" sqref="F11"/>
    </sheetView>
  </sheetViews>
  <sheetFormatPr defaultRowHeight="15.75" x14ac:dyDescent="0.25"/>
  <cols>
    <col min="1" max="1" width="7.28515625" style="146" customWidth="1"/>
    <col min="2" max="2" width="65.85546875" style="146" customWidth="1"/>
    <col min="3" max="3" width="14.42578125" style="146" customWidth="1"/>
    <col min="4" max="4" width="14.42578125" style="194" customWidth="1"/>
    <col min="5" max="5" width="14.28515625" style="194" customWidth="1"/>
    <col min="6" max="6" width="15.140625" style="194" customWidth="1"/>
    <col min="7" max="7" width="14.5703125" style="194" customWidth="1"/>
    <col min="8" max="8" width="14" style="194" customWidth="1"/>
  </cols>
  <sheetData>
    <row r="1" spans="1:8" ht="15" x14ac:dyDescent="0.25">
      <c r="A1" s="300" t="s">
        <v>532</v>
      </c>
      <c r="B1" s="300"/>
      <c r="C1" s="300"/>
      <c r="D1" s="300"/>
      <c r="E1" s="300"/>
      <c r="F1" s="300"/>
      <c r="G1" s="300"/>
      <c r="H1" s="300"/>
    </row>
    <row r="2" spans="1:8" ht="15" x14ac:dyDescent="0.25">
      <c r="A2" s="300" t="s">
        <v>544</v>
      </c>
      <c r="B2" s="300"/>
      <c r="C2" s="300"/>
      <c r="D2" s="300"/>
      <c r="E2" s="300"/>
      <c r="F2" s="300"/>
      <c r="G2" s="300"/>
      <c r="H2" s="300"/>
    </row>
    <row r="3" spans="1:8" ht="15" customHeight="1" x14ac:dyDescent="0.25">
      <c r="A3" s="300" t="s">
        <v>767</v>
      </c>
      <c r="B3" s="300"/>
      <c r="C3" s="300"/>
      <c r="D3" s="300"/>
      <c r="E3" s="300"/>
      <c r="F3" s="300"/>
      <c r="G3" s="300"/>
      <c r="H3" s="300"/>
    </row>
    <row r="4" spans="1:8" ht="15" x14ac:dyDescent="0.25">
      <c r="A4" s="300" t="s">
        <v>99</v>
      </c>
      <c r="B4" s="300"/>
      <c r="C4" s="300"/>
      <c r="D4" s="300"/>
      <c r="E4" s="300"/>
      <c r="F4" s="300"/>
      <c r="G4" s="300"/>
      <c r="H4" s="300"/>
    </row>
    <row r="5" spans="1:8" ht="15" x14ac:dyDescent="0.25">
      <c r="A5" s="300" t="s">
        <v>555</v>
      </c>
      <c r="B5" s="300"/>
      <c r="C5" s="300"/>
      <c r="D5" s="300"/>
      <c r="E5" s="300"/>
      <c r="F5" s="300"/>
      <c r="G5" s="300"/>
      <c r="H5" s="300"/>
    </row>
    <row r="6" spans="1:8" x14ac:dyDescent="0.25">
      <c r="A6" s="317"/>
      <c r="B6" s="317"/>
    </row>
    <row r="7" spans="1:8" ht="14.25" x14ac:dyDescent="0.2">
      <c r="A7" s="337" t="s">
        <v>788</v>
      </c>
      <c r="B7" s="337"/>
      <c r="C7" s="337"/>
      <c r="D7" s="337"/>
      <c r="E7" s="337"/>
      <c r="F7" s="337"/>
      <c r="G7" s="337"/>
      <c r="H7" s="337"/>
    </row>
    <row r="8" spans="1:8" ht="14.25" x14ac:dyDescent="0.2">
      <c r="A8" s="337" t="s">
        <v>833</v>
      </c>
      <c r="B8" s="337"/>
      <c r="C8" s="337"/>
      <c r="D8" s="337"/>
      <c r="E8" s="337"/>
      <c r="F8" s="337"/>
      <c r="G8" s="337"/>
      <c r="H8" s="337"/>
    </row>
    <row r="9" spans="1:8" ht="15" x14ac:dyDescent="0.25">
      <c r="A9" s="147"/>
      <c r="B9" s="336" t="s">
        <v>409</v>
      </c>
      <c r="C9" s="336"/>
      <c r="D9" s="336"/>
      <c r="E9" s="336"/>
      <c r="F9" s="336"/>
      <c r="G9" s="336"/>
      <c r="H9" s="336"/>
    </row>
    <row r="10" spans="1:8" ht="14.25" x14ac:dyDescent="0.2">
      <c r="A10" s="347" t="s">
        <v>546</v>
      </c>
      <c r="B10" s="347" t="s">
        <v>775</v>
      </c>
      <c r="C10" s="343" t="s">
        <v>533</v>
      </c>
      <c r="D10" s="341"/>
      <c r="E10" s="341" t="s">
        <v>534</v>
      </c>
      <c r="F10" s="342"/>
      <c r="G10" s="343" t="s">
        <v>556</v>
      </c>
      <c r="H10" s="342"/>
    </row>
    <row r="11" spans="1:8" ht="48" x14ac:dyDescent="0.2">
      <c r="A11" s="348"/>
      <c r="B11" s="348"/>
      <c r="C11" s="211" t="s">
        <v>773</v>
      </c>
      <c r="D11" s="212" t="s">
        <v>774</v>
      </c>
      <c r="E11" s="211" t="s">
        <v>773</v>
      </c>
      <c r="F11" s="212" t="s">
        <v>774</v>
      </c>
      <c r="G11" s="211" t="s">
        <v>773</v>
      </c>
      <c r="H11" s="212" t="s">
        <v>774</v>
      </c>
    </row>
    <row r="12" spans="1:8" ht="34.5" customHeight="1" x14ac:dyDescent="0.2">
      <c r="A12" s="148" t="s">
        <v>547</v>
      </c>
      <c r="B12" s="149" t="s">
        <v>548</v>
      </c>
      <c r="C12" s="213">
        <v>0</v>
      </c>
      <c r="D12" s="213">
        <v>0</v>
      </c>
      <c r="E12" s="213">
        <v>0</v>
      </c>
      <c r="F12" s="213">
        <v>0</v>
      </c>
      <c r="G12" s="213">
        <v>0</v>
      </c>
      <c r="H12" s="213">
        <v>0</v>
      </c>
    </row>
    <row r="13" spans="1:8" ht="15" x14ac:dyDescent="0.2">
      <c r="A13" s="346" t="s">
        <v>549</v>
      </c>
      <c r="B13" s="208" t="s">
        <v>776</v>
      </c>
      <c r="C13" s="209">
        <v>1154115</v>
      </c>
      <c r="D13" s="210" t="s">
        <v>533</v>
      </c>
      <c r="E13" s="209">
        <v>1154115</v>
      </c>
      <c r="F13" s="210" t="s">
        <v>534</v>
      </c>
      <c r="G13" s="209">
        <v>1154115</v>
      </c>
      <c r="H13" s="210" t="s">
        <v>556</v>
      </c>
    </row>
    <row r="14" spans="1:8" ht="15" x14ac:dyDescent="0.2">
      <c r="A14" s="344"/>
      <c r="B14" s="208" t="s">
        <v>776</v>
      </c>
      <c r="C14" s="209">
        <v>6600</v>
      </c>
      <c r="D14" s="210" t="s">
        <v>533</v>
      </c>
      <c r="E14" s="209">
        <v>6600</v>
      </c>
      <c r="F14" s="210" t="s">
        <v>534</v>
      </c>
      <c r="G14" s="209">
        <v>6600</v>
      </c>
      <c r="H14" s="210" t="s">
        <v>556</v>
      </c>
    </row>
    <row r="15" spans="1:8" ht="15" x14ac:dyDescent="0.2">
      <c r="A15" s="344"/>
      <c r="B15" s="208" t="s">
        <v>776</v>
      </c>
      <c r="C15" s="209">
        <v>8163.2</v>
      </c>
      <c r="D15" s="210" t="s">
        <v>533</v>
      </c>
      <c r="E15" s="209">
        <v>8163.2</v>
      </c>
      <c r="F15" s="210" t="s">
        <v>534</v>
      </c>
      <c r="G15" s="209">
        <v>8163.2</v>
      </c>
      <c r="H15" s="210" t="s">
        <v>556</v>
      </c>
    </row>
    <row r="16" spans="1:8" ht="15" x14ac:dyDescent="0.2">
      <c r="A16" s="345"/>
      <c r="B16" s="208" t="s">
        <v>776</v>
      </c>
      <c r="C16" s="209">
        <v>0</v>
      </c>
      <c r="D16" s="210">
        <v>0</v>
      </c>
      <c r="E16" s="209">
        <v>12244.8</v>
      </c>
      <c r="F16" s="210" t="s">
        <v>534</v>
      </c>
      <c r="G16" s="209">
        <v>12244.8</v>
      </c>
      <c r="H16" s="210" t="s">
        <v>556</v>
      </c>
    </row>
    <row r="17" spans="1:8" ht="30" x14ac:dyDescent="0.2">
      <c r="A17" s="148" t="s">
        <v>550</v>
      </c>
      <c r="B17" s="208" t="s">
        <v>780</v>
      </c>
      <c r="C17" s="209">
        <v>228294</v>
      </c>
      <c r="D17" s="210" t="s">
        <v>533</v>
      </c>
      <c r="E17" s="209">
        <v>228294</v>
      </c>
      <c r="F17" s="210" t="s">
        <v>534</v>
      </c>
      <c r="G17" s="209">
        <v>228294</v>
      </c>
      <c r="H17" s="210" t="s">
        <v>556</v>
      </c>
    </row>
    <row r="18" spans="1:8" x14ac:dyDescent="0.2">
      <c r="A18" s="214"/>
      <c r="B18" s="217" t="s">
        <v>551</v>
      </c>
      <c r="C18" s="215">
        <f>SUM(C12:C17)</f>
        <v>1397172.2</v>
      </c>
      <c r="D18" s="216">
        <v>0</v>
      </c>
      <c r="E18" s="215">
        <f>SUM(E13:E17)</f>
        <v>1409417</v>
      </c>
      <c r="F18" s="216">
        <v>0</v>
      </c>
      <c r="G18" s="215">
        <f t="shared" ref="G18" si="0">SUM(G13:G17)</f>
        <v>1409417</v>
      </c>
      <c r="H18" s="216">
        <v>0</v>
      </c>
    </row>
    <row r="19" spans="1:8" ht="16.5" customHeight="1" x14ac:dyDescent="0.2">
      <c r="A19" s="148" t="s">
        <v>552</v>
      </c>
      <c r="B19" s="149" t="s">
        <v>553</v>
      </c>
      <c r="C19" s="213">
        <v>0</v>
      </c>
      <c r="D19" s="213">
        <v>0</v>
      </c>
      <c r="E19" s="213">
        <v>0</v>
      </c>
      <c r="F19" s="213">
        <v>0</v>
      </c>
      <c r="G19" s="213">
        <v>0</v>
      </c>
      <c r="H19" s="213">
        <v>0</v>
      </c>
    </row>
    <row r="20" spans="1:8" s="136" customFormat="1" ht="30" x14ac:dyDescent="0.2">
      <c r="A20" s="338" t="s">
        <v>549</v>
      </c>
      <c r="B20" s="208" t="s">
        <v>779</v>
      </c>
      <c r="C20" s="209">
        <v>1154115</v>
      </c>
      <c r="D20" s="210" t="s">
        <v>778</v>
      </c>
      <c r="E20" s="209">
        <v>1154115</v>
      </c>
      <c r="F20" s="210" t="s">
        <v>782</v>
      </c>
      <c r="G20" s="209">
        <v>1154115</v>
      </c>
      <c r="H20" s="210" t="s">
        <v>783</v>
      </c>
    </row>
    <row r="21" spans="1:8" ht="30" x14ac:dyDescent="0.2">
      <c r="A21" s="339"/>
      <c r="B21" s="151" t="s">
        <v>779</v>
      </c>
      <c r="C21" s="218">
        <v>0</v>
      </c>
      <c r="D21" s="213">
        <v>0</v>
      </c>
      <c r="E21" s="218">
        <v>6600</v>
      </c>
      <c r="F21" s="213" t="s">
        <v>782</v>
      </c>
      <c r="G21" s="218">
        <v>6600</v>
      </c>
      <c r="H21" s="213" t="s">
        <v>783</v>
      </c>
    </row>
    <row r="22" spans="1:8" ht="30" x14ac:dyDescent="0.2">
      <c r="A22" s="339"/>
      <c r="B22" s="151" t="s">
        <v>779</v>
      </c>
      <c r="C22" s="218">
        <v>0</v>
      </c>
      <c r="D22" s="213">
        <v>0</v>
      </c>
      <c r="E22" s="218">
        <v>8163.2</v>
      </c>
      <c r="F22" s="213" t="s">
        <v>786</v>
      </c>
      <c r="G22" s="218">
        <v>8163.2</v>
      </c>
      <c r="H22" s="213" t="s">
        <v>787</v>
      </c>
    </row>
    <row r="23" spans="1:8" ht="30" x14ac:dyDescent="0.2">
      <c r="A23" s="339"/>
      <c r="B23" s="151" t="s">
        <v>779</v>
      </c>
      <c r="C23" s="218">
        <v>0</v>
      </c>
      <c r="D23" s="213">
        <v>0</v>
      </c>
      <c r="E23" s="218">
        <v>0</v>
      </c>
      <c r="F23" s="213">
        <v>0</v>
      </c>
      <c r="G23" s="218">
        <v>12244.8</v>
      </c>
      <c r="H23" s="213" t="s">
        <v>783</v>
      </c>
    </row>
    <row r="24" spans="1:8" ht="30" x14ac:dyDescent="0.2">
      <c r="A24" s="344" t="s">
        <v>550</v>
      </c>
      <c r="B24" s="151" t="s">
        <v>784</v>
      </c>
      <c r="C24" s="218">
        <v>6600</v>
      </c>
      <c r="D24" s="213" t="s">
        <v>778</v>
      </c>
      <c r="E24" s="218">
        <v>12244.8</v>
      </c>
      <c r="F24" s="213" t="s">
        <v>782</v>
      </c>
      <c r="G24" s="218">
        <v>0</v>
      </c>
      <c r="H24" s="218">
        <v>0</v>
      </c>
    </row>
    <row r="25" spans="1:8" ht="30" x14ac:dyDescent="0.2">
      <c r="A25" s="345"/>
      <c r="B25" s="151" t="s">
        <v>784</v>
      </c>
      <c r="C25" s="218">
        <v>8163.2</v>
      </c>
      <c r="D25" s="213" t="s">
        <v>777</v>
      </c>
      <c r="E25" s="218">
        <v>0</v>
      </c>
      <c r="F25" s="213">
        <v>0</v>
      </c>
      <c r="G25" s="218">
        <v>0</v>
      </c>
      <c r="H25" s="218">
        <v>0</v>
      </c>
    </row>
    <row r="26" spans="1:8" ht="30" x14ac:dyDescent="0.2">
      <c r="A26" s="207" t="s">
        <v>785</v>
      </c>
      <c r="B26" s="151" t="s">
        <v>781</v>
      </c>
      <c r="C26" s="218">
        <v>228294</v>
      </c>
      <c r="D26" s="213" t="s">
        <v>777</v>
      </c>
      <c r="E26" s="218">
        <v>228294</v>
      </c>
      <c r="F26" s="213" t="s">
        <v>786</v>
      </c>
      <c r="G26" s="218">
        <v>228294</v>
      </c>
      <c r="H26" s="213" t="s">
        <v>787</v>
      </c>
    </row>
    <row r="27" spans="1:8" s="153" customFormat="1" x14ac:dyDescent="0.2">
      <c r="A27" s="219"/>
      <c r="B27" s="220" t="s">
        <v>551</v>
      </c>
      <c r="C27" s="215">
        <f>SUM(C20:C26)</f>
        <v>1397172.2</v>
      </c>
      <c r="D27" s="216">
        <v>0</v>
      </c>
      <c r="E27" s="215">
        <f>SUM(E20:E26)</f>
        <v>1409417</v>
      </c>
      <c r="F27" s="216">
        <v>0</v>
      </c>
      <c r="G27" s="215">
        <f>SUM(G20:G26)</f>
        <v>1409417</v>
      </c>
      <c r="H27" s="216">
        <v>0</v>
      </c>
    </row>
    <row r="28" spans="1:8" x14ac:dyDescent="0.25">
      <c r="C28" s="154"/>
      <c r="D28" s="154"/>
      <c r="E28" s="154"/>
      <c r="F28" s="154"/>
      <c r="G28" s="154"/>
      <c r="H28" s="154"/>
    </row>
    <row r="29" spans="1:8" x14ac:dyDescent="0.25">
      <c r="A29" s="340" t="s">
        <v>740</v>
      </c>
      <c r="B29" s="340"/>
      <c r="C29" s="340"/>
    </row>
  </sheetData>
  <mergeCells count="18">
    <mergeCell ref="A29:C29"/>
    <mergeCell ref="E10:F10"/>
    <mergeCell ref="G10:H10"/>
    <mergeCell ref="A24:A25"/>
    <mergeCell ref="A13:A16"/>
    <mergeCell ref="C10:D10"/>
    <mergeCell ref="B10:B11"/>
    <mergeCell ref="A10:A11"/>
    <mergeCell ref="A6:B6"/>
    <mergeCell ref="B9:H9"/>
    <mergeCell ref="A7:H7"/>
    <mergeCell ref="A8:H8"/>
    <mergeCell ref="A20:A23"/>
    <mergeCell ref="A1:H1"/>
    <mergeCell ref="A2:H2"/>
    <mergeCell ref="A3:H3"/>
    <mergeCell ref="A4:H4"/>
    <mergeCell ref="A5:H5"/>
  </mergeCells>
  <pageMargins left="0.59055118110236227" right="0.39370078740157483" top="0.74803149606299213" bottom="0.74803149606299213" header="0.31496062992125984" footer="0.31496062992125984"/>
  <pageSetup paperSize="9" scale="8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M34"/>
  <sheetViews>
    <sheetView view="pageBreakPreview" topLeftCell="A19" zoomScale="130" zoomScaleNormal="130" zoomScaleSheetLayoutView="130" workbookViewId="0">
      <selection activeCell="G12" sqref="G12"/>
    </sheetView>
  </sheetViews>
  <sheetFormatPr defaultRowHeight="15.75" x14ac:dyDescent="0.25"/>
  <cols>
    <col min="1" max="1" width="7.28515625" style="157" customWidth="1"/>
    <col min="2" max="2" width="22.28515625" style="157" customWidth="1"/>
    <col min="3" max="3" width="17.140625" style="157" customWidth="1"/>
    <col min="4" max="4" width="14.7109375" style="157" customWidth="1"/>
    <col min="5" max="5" width="15.140625" style="157" customWidth="1"/>
    <col min="6" max="6" width="14.5703125" style="158" customWidth="1"/>
    <col min="7" max="7" width="18.85546875" style="158" customWidth="1"/>
    <col min="8" max="13" width="9.140625" style="158"/>
  </cols>
  <sheetData>
    <row r="1" spans="1:9" x14ac:dyDescent="0.25">
      <c r="A1" s="300" t="s">
        <v>738</v>
      </c>
      <c r="B1" s="300"/>
      <c r="C1" s="300"/>
      <c r="D1" s="300"/>
      <c r="E1" s="300"/>
      <c r="F1" s="300"/>
      <c r="G1" s="300"/>
    </row>
    <row r="2" spans="1:9" x14ac:dyDescent="0.25">
      <c r="A2" s="300" t="s">
        <v>544</v>
      </c>
      <c r="B2" s="300"/>
      <c r="C2" s="300"/>
      <c r="D2" s="300"/>
      <c r="E2" s="300"/>
      <c r="F2" s="300"/>
      <c r="G2" s="300"/>
      <c r="H2" s="174"/>
      <c r="I2" s="174"/>
    </row>
    <row r="3" spans="1:9" ht="15.75" customHeight="1" x14ac:dyDescent="0.25">
      <c r="A3" s="300" t="s">
        <v>554</v>
      </c>
      <c r="B3" s="300"/>
      <c r="C3" s="300"/>
      <c r="D3" s="300"/>
      <c r="E3" s="300"/>
      <c r="F3" s="300"/>
      <c r="G3" s="300"/>
      <c r="H3" s="174"/>
      <c r="I3" s="174"/>
    </row>
    <row r="4" spans="1:9" x14ac:dyDescent="0.25">
      <c r="A4" s="300" t="s">
        <v>99</v>
      </c>
      <c r="B4" s="300"/>
      <c r="C4" s="300"/>
      <c r="D4" s="300"/>
      <c r="E4" s="300"/>
      <c r="F4" s="300"/>
      <c r="G4" s="300"/>
      <c r="H4" s="174"/>
      <c r="I4" s="174"/>
    </row>
    <row r="5" spans="1:9" x14ac:dyDescent="0.25">
      <c r="A5" s="300" t="s">
        <v>555</v>
      </c>
      <c r="B5" s="300"/>
      <c r="C5" s="300"/>
      <c r="D5" s="300"/>
      <c r="E5" s="300"/>
      <c r="F5" s="300"/>
      <c r="G5" s="300"/>
      <c r="H5" s="174"/>
      <c r="I5" s="174"/>
    </row>
    <row r="6" spans="1:9" x14ac:dyDescent="0.25">
      <c r="A6" s="317"/>
      <c r="B6" s="317"/>
      <c r="C6" s="317"/>
    </row>
    <row r="7" spans="1:9" ht="39" customHeight="1" x14ac:dyDescent="0.3">
      <c r="A7" s="362" t="s">
        <v>745</v>
      </c>
      <c r="B7" s="363"/>
      <c r="C7" s="363"/>
      <c r="D7" s="363"/>
      <c r="E7" s="363"/>
      <c r="F7" s="363"/>
      <c r="G7" s="363"/>
    </row>
    <row r="8" spans="1:9" ht="11.25" customHeight="1" x14ac:dyDescent="0.3">
      <c r="A8" s="159"/>
      <c r="B8" s="159"/>
      <c r="C8" s="159"/>
      <c r="D8" s="159"/>
      <c r="E8" s="159"/>
      <c r="F8" s="159"/>
      <c r="G8" s="159"/>
    </row>
    <row r="9" spans="1:9" ht="27.75" customHeight="1" x14ac:dyDescent="0.25">
      <c r="A9" s="305" t="s">
        <v>744</v>
      </c>
      <c r="B9" s="305"/>
      <c r="C9" s="305"/>
      <c r="D9" s="305"/>
      <c r="E9" s="305"/>
      <c r="F9" s="305"/>
      <c r="G9" s="305"/>
    </row>
    <row r="10" spans="1:9" x14ac:dyDescent="0.25">
      <c r="A10" s="160"/>
      <c r="B10" s="160"/>
      <c r="C10" s="160"/>
      <c r="D10" s="160"/>
      <c r="E10" s="160"/>
      <c r="F10" s="160"/>
      <c r="G10" s="167" t="s">
        <v>724</v>
      </c>
    </row>
    <row r="11" spans="1:9" ht="94.5" x14ac:dyDescent="0.2">
      <c r="A11" s="169" t="s">
        <v>725</v>
      </c>
      <c r="B11" s="169" t="s">
        <v>726</v>
      </c>
      <c r="C11" s="169" t="s">
        <v>727</v>
      </c>
      <c r="D11" s="169" t="s">
        <v>728</v>
      </c>
      <c r="E11" s="169" t="s">
        <v>729</v>
      </c>
      <c r="F11" s="169" t="s">
        <v>730</v>
      </c>
      <c r="G11" s="169" t="s">
        <v>731</v>
      </c>
    </row>
    <row r="12" spans="1:9" x14ac:dyDescent="0.2">
      <c r="A12" s="170">
        <v>1</v>
      </c>
      <c r="B12" s="170" t="s">
        <v>732</v>
      </c>
      <c r="C12" s="170" t="s">
        <v>733</v>
      </c>
      <c r="D12" s="170" t="s">
        <v>733</v>
      </c>
      <c r="E12" s="170" t="s">
        <v>733</v>
      </c>
      <c r="F12" s="170" t="s">
        <v>733</v>
      </c>
      <c r="G12" s="170" t="s">
        <v>733</v>
      </c>
    </row>
    <row r="13" spans="1:9" x14ac:dyDescent="0.25">
      <c r="A13" s="161"/>
      <c r="B13" s="162"/>
      <c r="C13" s="162"/>
      <c r="D13" s="163"/>
      <c r="E13" s="163"/>
      <c r="F13" s="163"/>
      <c r="G13" s="164"/>
    </row>
    <row r="14" spans="1:9" ht="45.75" customHeight="1" x14ac:dyDescent="0.25">
      <c r="A14" s="361" t="s">
        <v>743</v>
      </c>
      <c r="B14" s="361"/>
      <c r="C14" s="361"/>
      <c r="D14" s="361"/>
      <c r="E14" s="361"/>
      <c r="F14" s="361"/>
      <c r="G14" s="361"/>
    </row>
    <row r="15" spans="1:9" x14ac:dyDescent="0.25">
      <c r="A15" s="165"/>
      <c r="B15" s="166"/>
      <c r="C15" s="166"/>
      <c r="D15" s="166"/>
      <c r="E15" s="352"/>
      <c r="F15" s="352"/>
      <c r="G15" s="168" t="s">
        <v>734</v>
      </c>
    </row>
    <row r="16" spans="1:9" x14ac:dyDescent="0.2">
      <c r="A16" s="353" t="s">
        <v>735</v>
      </c>
      <c r="B16" s="354"/>
      <c r="C16" s="355"/>
      <c r="D16" s="356"/>
      <c r="E16" s="357" t="s">
        <v>736</v>
      </c>
      <c r="F16" s="357"/>
      <c r="G16" s="357"/>
    </row>
    <row r="17" spans="1:7" x14ac:dyDescent="0.2">
      <c r="A17" s="354"/>
      <c r="B17" s="354"/>
      <c r="C17" s="355"/>
      <c r="D17" s="356"/>
      <c r="E17" s="364" t="s">
        <v>533</v>
      </c>
      <c r="F17" s="365"/>
      <c r="G17" s="366"/>
    </row>
    <row r="18" spans="1:7" ht="27.75" customHeight="1" x14ac:dyDescent="0.2">
      <c r="A18" s="358" t="s">
        <v>737</v>
      </c>
      <c r="B18" s="354"/>
      <c r="C18" s="355"/>
      <c r="D18" s="356"/>
      <c r="E18" s="349">
        <v>0</v>
      </c>
      <c r="F18" s="350"/>
      <c r="G18" s="351"/>
    </row>
    <row r="20" spans="1:7" ht="18.75" x14ac:dyDescent="0.3">
      <c r="A20" s="159"/>
      <c r="B20" s="159"/>
      <c r="C20" s="159"/>
      <c r="D20" s="159"/>
      <c r="E20" s="159"/>
      <c r="F20" s="159"/>
      <c r="G20" s="159"/>
    </row>
    <row r="21" spans="1:7" ht="36.75" customHeight="1" x14ac:dyDescent="0.25">
      <c r="A21" s="305" t="s">
        <v>742</v>
      </c>
      <c r="B21" s="305"/>
      <c r="C21" s="305"/>
      <c r="D21" s="305"/>
      <c r="E21" s="305"/>
      <c r="F21" s="305"/>
      <c r="G21" s="305"/>
    </row>
    <row r="22" spans="1:7" x14ac:dyDescent="0.25">
      <c r="A22" s="160"/>
      <c r="B22" s="160"/>
      <c r="C22" s="160"/>
      <c r="D22" s="160"/>
      <c r="E22" s="160"/>
      <c r="F22" s="160"/>
      <c r="G22" s="167" t="s">
        <v>724</v>
      </c>
    </row>
    <row r="23" spans="1:7" ht="94.5" x14ac:dyDescent="0.2">
      <c r="A23" s="169" t="s">
        <v>725</v>
      </c>
      <c r="B23" s="169" t="s">
        <v>726</v>
      </c>
      <c r="C23" s="169" t="s">
        <v>727</v>
      </c>
      <c r="D23" s="169" t="s">
        <v>728</v>
      </c>
      <c r="E23" s="169" t="s">
        <v>729</v>
      </c>
      <c r="F23" s="169" t="s">
        <v>730</v>
      </c>
      <c r="G23" s="169" t="s">
        <v>731</v>
      </c>
    </row>
    <row r="24" spans="1:7" x14ac:dyDescent="0.2">
      <c r="A24" s="170">
        <v>1</v>
      </c>
      <c r="B24" s="170" t="s">
        <v>732</v>
      </c>
      <c r="C24" s="170" t="s">
        <v>733</v>
      </c>
      <c r="D24" s="170" t="s">
        <v>733</v>
      </c>
      <c r="E24" s="170" t="s">
        <v>733</v>
      </c>
      <c r="F24" s="170" t="s">
        <v>733</v>
      </c>
      <c r="G24" s="170" t="s">
        <v>733</v>
      </c>
    </row>
    <row r="25" spans="1:7" x14ac:dyDescent="0.25">
      <c r="A25" s="161"/>
      <c r="B25" s="162"/>
      <c r="C25" s="162"/>
      <c r="D25" s="163"/>
      <c r="E25" s="163"/>
      <c r="F25" s="163"/>
      <c r="G25" s="164"/>
    </row>
    <row r="26" spans="1:7" ht="37.5" customHeight="1" x14ac:dyDescent="0.25">
      <c r="A26" s="361" t="s">
        <v>741</v>
      </c>
      <c r="B26" s="361"/>
      <c r="C26" s="361"/>
      <c r="D26" s="361"/>
      <c r="E26" s="361"/>
      <c r="F26" s="361"/>
      <c r="G26" s="361"/>
    </row>
    <row r="27" spans="1:7" x14ac:dyDescent="0.25">
      <c r="A27" s="165"/>
      <c r="B27" s="166"/>
      <c r="C27" s="166"/>
      <c r="D27" s="166"/>
      <c r="E27" s="352"/>
      <c r="F27" s="352"/>
      <c r="G27" s="168" t="s">
        <v>734</v>
      </c>
    </row>
    <row r="28" spans="1:7" x14ac:dyDescent="0.2">
      <c r="A28" s="353" t="s">
        <v>735</v>
      </c>
      <c r="B28" s="354"/>
      <c r="C28" s="355"/>
      <c r="D28" s="356"/>
      <c r="E28" s="357" t="s">
        <v>736</v>
      </c>
      <c r="F28" s="357"/>
      <c r="G28" s="357"/>
    </row>
    <row r="29" spans="1:7" x14ac:dyDescent="0.2">
      <c r="A29" s="354"/>
      <c r="B29" s="354"/>
      <c r="C29" s="355"/>
      <c r="D29" s="356"/>
      <c r="E29" s="353" t="s">
        <v>534</v>
      </c>
      <c r="F29" s="353"/>
      <c r="G29" s="169" t="s">
        <v>556</v>
      </c>
    </row>
    <row r="30" spans="1:7" x14ac:dyDescent="0.2">
      <c r="A30" s="358" t="s">
        <v>737</v>
      </c>
      <c r="B30" s="354"/>
      <c r="C30" s="355"/>
      <c r="D30" s="356"/>
      <c r="E30" s="360">
        <v>0</v>
      </c>
      <c r="F30" s="360"/>
      <c r="G30" s="173">
        <v>0</v>
      </c>
    </row>
    <row r="33" spans="1:7" ht="15.75" customHeight="1" x14ac:dyDescent="0.2">
      <c r="A33" s="359" t="s">
        <v>740</v>
      </c>
      <c r="B33" s="359"/>
      <c r="C33" s="359"/>
      <c r="D33" s="359"/>
      <c r="E33" s="359"/>
      <c r="F33" s="359"/>
      <c r="G33" s="359"/>
    </row>
    <row r="34" spans="1:7" ht="3.75" customHeight="1" x14ac:dyDescent="0.2">
      <c r="A34" s="359"/>
      <c r="B34" s="359"/>
      <c r="C34" s="359"/>
      <c r="D34" s="359"/>
      <c r="E34" s="359"/>
      <c r="F34" s="359"/>
      <c r="G34" s="359"/>
    </row>
  </sheetData>
  <mergeCells count="24">
    <mergeCell ref="A1:G1"/>
    <mergeCell ref="A2:G2"/>
    <mergeCell ref="A3:G3"/>
    <mergeCell ref="A4:G4"/>
    <mergeCell ref="A5:G5"/>
    <mergeCell ref="A7:G7"/>
    <mergeCell ref="A14:G14"/>
    <mergeCell ref="A6:C6"/>
    <mergeCell ref="A9:G9"/>
    <mergeCell ref="E17:G17"/>
    <mergeCell ref="A33:G34"/>
    <mergeCell ref="A30:D30"/>
    <mergeCell ref="E30:F30"/>
    <mergeCell ref="A21:G21"/>
    <mergeCell ref="A26:G26"/>
    <mergeCell ref="E27:F27"/>
    <mergeCell ref="A28:D29"/>
    <mergeCell ref="E28:G28"/>
    <mergeCell ref="E29:F29"/>
    <mergeCell ref="E18:G18"/>
    <mergeCell ref="E15:F15"/>
    <mergeCell ref="A16:D17"/>
    <mergeCell ref="E16:G16"/>
    <mergeCell ref="A18:D18"/>
  </mergeCells>
  <pageMargins left="0.59055118110236227" right="0.59055118110236227" top="0.74803149606299213" bottom="0.74803149606299213" header="0.31496062992125984" footer="0.31496062992125984"/>
  <pageSetup paperSize="9" scale="81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M32"/>
  <sheetViews>
    <sheetView tabSelected="1" view="pageBreakPreview" topLeftCell="A4" zoomScale="130" zoomScaleNormal="130" zoomScaleSheetLayoutView="130" workbookViewId="0">
      <selection activeCell="B14" sqref="B14:E14"/>
    </sheetView>
  </sheetViews>
  <sheetFormatPr defaultRowHeight="15.75" x14ac:dyDescent="0.25"/>
  <cols>
    <col min="1" max="1" width="7.28515625" style="205" customWidth="1"/>
    <col min="2" max="2" width="65.85546875" style="205" customWidth="1"/>
    <col min="3" max="3" width="12.42578125" style="205" hidden="1" customWidth="1"/>
    <col min="4" max="4" width="13.5703125" style="205" hidden="1" customWidth="1"/>
    <col min="5" max="5" width="22.7109375" style="205" customWidth="1"/>
    <col min="6" max="6" width="11.42578125" style="158" customWidth="1"/>
    <col min="7" max="13" width="9.140625" style="158"/>
  </cols>
  <sheetData>
    <row r="1" spans="1:7" x14ac:dyDescent="0.25">
      <c r="A1" s="300" t="s">
        <v>830</v>
      </c>
      <c r="B1" s="300"/>
      <c r="C1" s="300"/>
      <c r="D1" s="300"/>
      <c r="E1" s="300"/>
      <c r="F1" s="300"/>
      <c r="G1" s="204"/>
    </row>
    <row r="2" spans="1:7" x14ac:dyDescent="0.25">
      <c r="A2" s="300" t="s">
        <v>545</v>
      </c>
      <c r="B2" s="300"/>
      <c r="C2" s="300"/>
      <c r="D2" s="300"/>
      <c r="E2" s="300"/>
      <c r="F2" s="300"/>
      <c r="G2" s="204"/>
    </row>
    <row r="3" spans="1:7" ht="15.75" customHeight="1" x14ac:dyDescent="0.25">
      <c r="A3" s="367" t="s">
        <v>554</v>
      </c>
      <c r="B3" s="367"/>
      <c r="C3" s="367"/>
      <c r="D3" s="367"/>
      <c r="E3" s="367"/>
      <c r="F3" s="367"/>
      <c r="G3" s="204"/>
    </row>
    <row r="4" spans="1:7" x14ac:dyDescent="0.25">
      <c r="A4" s="300" t="s">
        <v>99</v>
      </c>
      <c r="B4" s="300"/>
      <c r="C4" s="300"/>
      <c r="D4" s="300"/>
      <c r="E4" s="300"/>
      <c r="F4" s="300"/>
      <c r="G4" s="204"/>
    </row>
    <row r="5" spans="1:7" x14ac:dyDescent="0.25">
      <c r="A5" s="300" t="s">
        <v>555</v>
      </c>
      <c r="B5" s="300"/>
      <c r="C5" s="300"/>
      <c r="D5" s="300"/>
      <c r="E5" s="300"/>
      <c r="F5" s="300"/>
      <c r="G5" s="204"/>
    </row>
    <row r="6" spans="1:7" x14ac:dyDescent="0.25">
      <c r="A6" s="317"/>
      <c r="B6" s="317"/>
      <c r="C6" s="317"/>
    </row>
    <row r="7" spans="1:7" x14ac:dyDescent="0.25">
      <c r="A7" s="299"/>
      <c r="B7" s="299"/>
      <c r="C7" s="299"/>
      <c r="D7" s="299"/>
      <c r="E7" s="299"/>
    </row>
    <row r="8" spans="1:7" x14ac:dyDescent="0.25">
      <c r="A8" s="316" t="s">
        <v>829</v>
      </c>
      <c r="B8" s="316"/>
      <c r="C8" s="316"/>
      <c r="D8" s="316"/>
      <c r="E8" s="316"/>
      <c r="F8" s="316"/>
    </row>
    <row r="9" spans="1:7" x14ac:dyDescent="0.25">
      <c r="A9" s="316" t="s">
        <v>838</v>
      </c>
      <c r="B9" s="316"/>
      <c r="C9" s="316"/>
      <c r="D9" s="316"/>
      <c r="E9" s="316"/>
      <c r="F9" s="316"/>
    </row>
    <row r="10" spans="1:7" x14ac:dyDescent="0.25">
      <c r="A10" s="299"/>
      <c r="B10" s="299"/>
      <c r="C10" s="299"/>
      <c r="D10" s="299"/>
      <c r="E10" s="299"/>
    </row>
    <row r="11" spans="1:7" ht="15" x14ac:dyDescent="0.2">
      <c r="A11" s="337" t="s">
        <v>839</v>
      </c>
      <c r="B11" s="337"/>
      <c r="C11" s="337"/>
      <c r="D11" s="337"/>
      <c r="E11" s="337"/>
      <c r="F11" s="337"/>
    </row>
    <row r="12" spans="1:7" ht="18" customHeight="1" x14ac:dyDescent="0.25">
      <c r="A12" s="147"/>
      <c r="B12" s="336"/>
      <c r="C12" s="336"/>
      <c r="D12" s="336"/>
      <c r="E12" s="336"/>
    </row>
    <row r="13" spans="1:7" ht="32.25" customHeight="1" x14ac:dyDescent="0.2">
      <c r="A13" s="148" t="s">
        <v>546</v>
      </c>
      <c r="B13" s="368" t="s">
        <v>100</v>
      </c>
      <c r="C13" s="369"/>
      <c r="D13" s="369"/>
      <c r="E13" s="370"/>
      <c r="F13" s="31" t="s">
        <v>140</v>
      </c>
    </row>
    <row r="14" spans="1:7" ht="45" customHeight="1" x14ac:dyDescent="0.2">
      <c r="A14" s="148" t="s">
        <v>547</v>
      </c>
      <c r="B14" s="368" t="s">
        <v>826</v>
      </c>
      <c r="C14" s="369"/>
      <c r="D14" s="369"/>
      <c r="E14" s="370"/>
      <c r="F14" s="150"/>
    </row>
    <row r="15" spans="1:7" ht="45" customHeight="1" x14ac:dyDescent="0.2">
      <c r="A15" s="148" t="s">
        <v>549</v>
      </c>
      <c r="B15" s="371" t="s">
        <v>825</v>
      </c>
      <c r="C15" s="372"/>
      <c r="D15" s="372"/>
      <c r="E15" s="373"/>
      <c r="F15" s="298">
        <v>0</v>
      </c>
    </row>
    <row r="16" spans="1:7" ht="20.25" customHeight="1" x14ac:dyDescent="0.2">
      <c r="A16" s="148"/>
      <c r="B16" s="368" t="s">
        <v>551</v>
      </c>
      <c r="C16" s="369"/>
      <c r="D16" s="369"/>
      <c r="E16" s="370"/>
      <c r="F16" s="297">
        <f>F15</f>
        <v>0</v>
      </c>
    </row>
    <row r="17" spans="1:6" ht="18.75" customHeight="1" x14ac:dyDescent="0.2">
      <c r="A17" s="148" t="s">
        <v>552</v>
      </c>
      <c r="B17" s="368" t="s">
        <v>553</v>
      </c>
      <c r="C17" s="369"/>
      <c r="D17" s="369"/>
      <c r="E17" s="370"/>
      <c r="F17" s="152"/>
    </row>
    <row r="18" spans="1:6" ht="44.25" customHeight="1" x14ac:dyDescent="0.2">
      <c r="A18" s="148" t="s">
        <v>549</v>
      </c>
      <c r="B18" s="371" t="s">
        <v>824</v>
      </c>
      <c r="C18" s="372"/>
      <c r="D18" s="372"/>
      <c r="E18" s="373"/>
      <c r="F18" s="298">
        <v>0</v>
      </c>
    </row>
    <row r="19" spans="1:6" ht="15" x14ac:dyDescent="0.2">
      <c r="A19" s="148"/>
      <c r="B19" s="368" t="s">
        <v>551</v>
      </c>
      <c r="C19" s="369"/>
      <c r="D19" s="369"/>
      <c r="E19" s="370"/>
      <c r="F19" s="297">
        <f>F18</f>
        <v>0</v>
      </c>
    </row>
    <row r="20" spans="1:6" ht="15" x14ac:dyDescent="0.2">
      <c r="A20" s="296"/>
      <c r="B20" s="295"/>
      <c r="C20" s="294"/>
      <c r="D20" s="294"/>
      <c r="E20" s="293"/>
    </row>
    <row r="21" spans="1:6" ht="15" x14ac:dyDescent="0.2">
      <c r="A21" s="337" t="s">
        <v>840</v>
      </c>
      <c r="B21" s="337"/>
      <c r="C21" s="337"/>
      <c r="D21" s="337"/>
      <c r="E21" s="337"/>
      <c r="F21" s="337"/>
    </row>
    <row r="22" spans="1:6" x14ac:dyDescent="0.25">
      <c r="A22" s="147"/>
      <c r="B22" s="336"/>
      <c r="C22" s="336"/>
      <c r="D22" s="336"/>
      <c r="E22" s="336"/>
      <c r="F22" s="336"/>
    </row>
    <row r="23" spans="1:6" x14ac:dyDescent="0.2">
      <c r="A23" s="148" t="s">
        <v>546</v>
      </c>
      <c r="B23" s="148" t="s">
        <v>100</v>
      </c>
      <c r="C23" s="292" t="s">
        <v>828</v>
      </c>
      <c r="D23" s="291" t="s">
        <v>827</v>
      </c>
      <c r="E23" s="312" t="s">
        <v>140</v>
      </c>
      <c r="F23" s="314"/>
    </row>
    <row r="24" spans="1:6" x14ac:dyDescent="0.2">
      <c r="A24" s="148"/>
      <c r="B24" s="148"/>
      <c r="C24" s="292"/>
      <c r="D24" s="291"/>
      <c r="E24" s="31">
        <v>2022</v>
      </c>
      <c r="F24" s="31">
        <v>2023</v>
      </c>
    </row>
    <row r="25" spans="1:6" ht="42.75" x14ac:dyDescent="0.2">
      <c r="A25" s="148" t="s">
        <v>547</v>
      </c>
      <c r="B25" s="149" t="s">
        <v>826</v>
      </c>
      <c r="C25" s="150">
        <v>0</v>
      </c>
      <c r="D25" s="150">
        <f>E25-C25</f>
        <v>0</v>
      </c>
      <c r="E25" s="150"/>
      <c r="F25" s="150"/>
    </row>
    <row r="26" spans="1:6" ht="45" x14ac:dyDescent="0.2">
      <c r="A26" s="148" t="s">
        <v>549</v>
      </c>
      <c r="B26" s="151" t="s">
        <v>825</v>
      </c>
      <c r="C26" s="46">
        <v>888809</v>
      </c>
      <c r="D26" s="46">
        <f>E26-C26</f>
        <v>-888809</v>
      </c>
      <c r="E26" s="290">
        <v>0</v>
      </c>
      <c r="F26" s="290">
        <v>0</v>
      </c>
    </row>
    <row r="27" spans="1:6" x14ac:dyDescent="0.2">
      <c r="A27" s="148"/>
      <c r="B27" s="149" t="s">
        <v>551</v>
      </c>
      <c r="C27" s="46"/>
      <c r="D27" s="46"/>
      <c r="E27" s="289">
        <f>E26</f>
        <v>0</v>
      </c>
      <c r="F27" s="289">
        <f>F26</f>
        <v>0</v>
      </c>
    </row>
    <row r="28" spans="1:6" ht="15" x14ac:dyDescent="0.2">
      <c r="A28" s="148" t="s">
        <v>552</v>
      </c>
      <c r="B28" s="149" t="s">
        <v>553</v>
      </c>
      <c r="C28" s="150">
        <f>C26</f>
        <v>888809</v>
      </c>
      <c r="D28" s="150">
        <f>E28-C28</f>
        <v>-888809</v>
      </c>
      <c r="E28" s="150"/>
      <c r="F28" s="150"/>
    </row>
    <row r="29" spans="1:6" ht="45" x14ac:dyDescent="0.2">
      <c r="A29" s="148" t="s">
        <v>549</v>
      </c>
      <c r="B29" s="151" t="s">
        <v>824</v>
      </c>
      <c r="C29" s="152">
        <v>0</v>
      </c>
      <c r="D29" s="152">
        <f>E29-C29</f>
        <v>0</v>
      </c>
      <c r="E29" s="288">
        <v>0</v>
      </c>
      <c r="F29" s="288">
        <v>0</v>
      </c>
    </row>
    <row r="30" spans="1:6" x14ac:dyDescent="0.25">
      <c r="A30" s="148"/>
      <c r="B30" s="149" t="s">
        <v>551</v>
      </c>
      <c r="C30" s="287"/>
      <c r="D30" s="287"/>
      <c r="E30" s="286">
        <f>E29</f>
        <v>0</v>
      </c>
      <c r="F30" s="286">
        <f>F29</f>
        <v>0</v>
      </c>
    </row>
    <row r="32" spans="1:6" x14ac:dyDescent="0.25">
      <c r="A32" s="340" t="s">
        <v>740</v>
      </c>
      <c r="B32" s="340"/>
      <c r="C32" s="340"/>
      <c r="D32" s="340"/>
      <c r="E32" s="340"/>
    </row>
  </sheetData>
  <mergeCells count="21">
    <mergeCell ref="A32:E32"/>
    <mergeCell ref="B13:E13"/>
    <mergeCell ref="B14:E14"/>
    <mergeCell ref="B15:E15"/>
    <mergeCell ref="B16:E16"/>
    <mergeCell ref="B22:F22"/>
    <mergeCell ref="E23:F23"/>
    <mergeCell ref="B12:E12"/>
    <mergeCell ref="A21:F21"/>
    <mergeCell ref="B17:E17"/>
    <mergeCell ref="B18:E18"/>
    <mergeCell ref="B19:E19"/>
    <mergeCell ref="A8:F8"/>
    <mergeCell ref="A9:F9"/>
    <mergeCell ref="A11:F11"/>
    <mergeCell ref="A6:C6"/>
    <mergeCell ref="A1:F1"/>
    <mergeCell ref="A2:F2"/>
    <mergeCell ref="A3:F3"/>
    <mergeCell ref="A4:F4"/>
    <mergeCell ref="A5:F5"/>
  </mergeCells>
  <pageMargins left="0.39370078740157483" right="0.39370078740157483" top="0.74803149606299213" bottom="0.74803149606299213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10</vt:i4>
      </vt:variant>
    </vt:vector>
  </HeadingPairs>
  <TitlesOfParts>
    <vt:vector size="19" baseType="lpstr">
      <vt:lpstr>Доходы 2021-2023 годы</vt:lpstr>
      <vt:lpstr> Ведомственная 2021-2023 годы </vt:lpstr>
      <vt:lpstr>Расходы 2021-2023 годы</vt:lpstr>
      <vt:lpstr>МП, ВЦП и НПР 2021-2023 годы</vt:lpstr>
      <vt:lpstr>Перечень НПО на 2021-2023 годы</vt:lpstr>
      <vt:lpstr>Источники 2021-2023 годы</vt:lpstr>
      <vt:lpstr>Заимствования 2021-2023 годы</vt:lpstr>
      <vt:lpstr>Гарантии 2021-2023 год</vt:lpstr>
      <vt:lpstr>Внешние заимствования 2021-2023</vt:lpstr>
      <vt:lpstr>' Ведомственная 2021-2023 годы '!Заголовки_для_печати</vt:lpstr>
      <vt:lpstr>'МП, ВЦП и НПР 2021-2023 годы'!Заголовки_для_печати</vt:lpstr>
      <vt:lpstr>'Расходы 2021-2023 годы'!Заголовки_для_печати</vt:lpstr>
      <vt:lpstr>' Ведомственная 2021-2023 годы '!Область_печати</vt:lpstr>
      <vt:lpstr>'Внешние заимствования 2021-2023'!Область_печати</vt:lpstr>
      <vt:lpstr>'Гарантии 2021-2023 год'!Область_печати</vt:lpstr>
      <vt:lpstr>'Доходы 2021-2023 годы'!Область_печати</vt:lpstr>
      <vt:lpstr>'МП, ВЦП и НПР 2021-2023 годы'!Область_печати</vt:lpstr>
      <vt:lpstr>'Перечень НПО на 2021-2023 годы'!Область_печати</vt:lpstr>
      <vt:lpstr>'Расходы 2021-2023 годы'!Область_печати</vt:lpstr>
    </vt:vector>
  </TitlesOfParts>
  <Company>WORK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Лариса Гостиева</cp:lastModifiedBy>
  <cp:lastPrinted>2020-11-30T12:01:34Z</cp:lastPrinted>
  <dcterms:created xsi:type="dcterms:W3CDTF">2010-10-28T10:47:01Z</dcterms:created>
  <dcterms:modified xsi:type="dcterms:W3CDTF">2020-11-30T12:02:12Z</dcterms:modified>
</cp:coreProperties>
</file>